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윤영지나스\★회계업무\활동보조\예산 및 결산\2019\"/>
    </mc:Choice>
  </mc:AlternateContent>
  <bookViews>
    <workbookView xWindow="0" yWindow="0" windowWidth="28800" windowHeight="11400"/>
  </bookViews>
  <sheets>
    <sheet name="2018년 총괄표최종제출본" sheetId="3" r:id="rId1"/>
    <sheet name="2018년 활동보조 예산서" sheetId="2" r:id="rId2"/>
  </sheets>
  <definedNames>
    <definedName name="_xlnm.Print_Area" localSheetId="0">'2018년 총괄표최종제출본'!$A$1:$N$28</definedName>
    <definedName name="_xlnm.Print_Area" localSheetId="1">'2018년 활동보조 예산서'!$A$1:$R$171</definedName>
    <definedName name="_xlnm.Print_Titles" localSheetId="1">'2018년 활동보조 예산서'!$42:$44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157" i="2" l="1"/>
  <c r="R169" i="2" l="1"/>
  <c r="L26" i="3"/>
  <c r="L25" i="3" s="1"/>
  <c r="L20" i="3"/>
  <c r="K20" i="3"/>
  <c r="M24" i="3"/>
  <c r="R106" i="2"/>
  <c r="R119" i="2" l="1"/>
  <c r="R121" i="2" s="1"/>
  <c r="F119" i="2" s="1"/>
  <c r="G119" i="2" s="1"/>
  <c r="R74" i="2" l="1"/>
  <c r="R82" i="2"/>
  <c r="R81" i="2"/>
  <c r="R73" i="2"/>
  <c r="R69" i="2"/>
  <c r="R68" i="2"/>
  <c r="R65" i="2"/>
  <c r="R56" i="2"/>
  <c r="R55" i="2"/>
  <c r="F13" i="3" l="1"/>
  <c r="L10" i="3"/>
  <c r="L8" i="3" s="1"/>
  <c r="L6" i="3" s="1"/>
  <c r="R147" i="2"/>
  <c r="R148" i="2" s="1"/>
  <c r="R151" i="2" l="1"/>
  <c r="R150" i="2"/>
  <c r="R61" i="2"/>
  <c r="R152" i="2" l="1"/>
  <c r="J78" i="2"/>
  <c r="J72" i="2"/>
  <c r="J71" i="2"/>
  <c r="J67" i="2"/>
  <c r="J66" i="2"/>
  <c r="R78" i="2" l="1"/>
  <c r="R79" i="2"/>
  <c r="R80" i="2"/>
  <c r="R77" i="2"/>
  <c r="R8" i="2" l="1"/>
  <c r="R99" i="2" l="1"/>
  <c r="R98" i="2"/>
  <c r="R87" i="2"/>
  <c r="R88" i="2"/>
  <c r="R89" i="2"/>
  <c r="R76" i="2"/>
  <c r="R75" i="2"/>
  <c r="R72" i="2"/>
  <c r="R71" i="2"/>
  <c r="R70" i="2"/>
  <c r="R67" i="2"/>
  <c r="R66" i="2"/>
  <c r="R64" i="2"/>
  <c r="R53" i="2"/>
  <c r="R54" i="2"/>
  <c r="R52" i="2"/>
  <c r="R51" i="2"/>
  <c r="R84" i="2" l="1"/>
  <c r="R86" i="2"/>
  <c r="K26" i="3"/>
  <c r="F170" i="2" l="1"/>
  <c r="G170" i="2" s="1"/>
  <c r="H170" i="2" s="1"/>
  <c r="F7" i="2"/>
  <c r="R107" i="2" l="1"/>
  <c r="R132" i="2"/>
  <c r="R58" i="2"/>
  <c r="R155" i="2"/>
  <c r="R154" i="2"/>
  <c r="R141" i="2"/>
  <c r="R139" i="2"/>
  <c r="R138" i="2"/>
  <c r="R140" i="2"/>
  <c r="R136" i="2"/>
  <c r="R137" i="2"/>
  <c r="R135" i="2"/>
  <c r="R131" i="2"/>
  <c r="R116" i="2"/>
  <c r="R115" i="2"/>
  <c r="R95" i="2"/>
  <c r="R133" i="2" l="1"/>
  <c r="R142" i="2"/>
  <c r="R90" i="2"/>
  <c r="R57" i="2"/>
  <c r="R63" i="2" s="1"/>
  <c r="R128" i="2"/>
  <c r="R127" i="2"/>
  <c r="R111" i="2"/>
  <c r="R110" i="2"/>
  <c r="R112" i="2"/>
  <c r="R129" i="2" l="1"/>
  <c r="F146" i="2" s="1"/>
  <c r="G146" i="2" s="1"/>
  <c r="H146" i="2" s="1"/>
  <c r="E124" i="2"/>
  <c r="E122" i="2" s="1"/>
  <c r="E105" i="2"/>
  <c r="E49" i="2"/>
  <c r="R125" i="2" l="1"/>
  <c r="E47" i="2"/>
  <c r="E45" i="2" s="1"/>
  <c r="F11" i="2"/>
  <c r="F13" i="2"/>
  <c r="F15" i="2"/>
  <c r="F17" i="2"/>
  <c r="F9" i="2"/>
  <c r="E7" i="2" l="1"/>
  <c r="E5" i="2" s="1"/>
  <c r="G9" i="2"/>
  <c r="H9" i="2" s="1"/>
  <c r="G11" i="2"/>
  <c r="H11" i="2" s="1"/>
  <c r="G13" i="2"/>
  <c r="H13" i="2" s="1"/>
  <c r="G15" i="2"/>
  <c r="H15" i="2" s="1"/>
  <c r="G17" i="2"/>
  <c r="H17" i="2" s="1"/>
  <c r="G7" i="2" l="1"/>
  <c r="H7" i="2" s="1"/>
  <c r="M26" i="3" l="1"/>
  <c r="N26" i="3" s="1"/>
  <c r="M13" i="3"/>
  <c r="N13" i="3" s="1"/>
  <c r="M16" i="3"/>
  <c r="N16" i="3" s="1"/>
  <c r="M18" i="3"/>
  <c r="N18" i="3" s="1"/>
  <c r="M21" i="3"/>
  <c r="N21" i="3" s="1"/>
  <c r="M22" i="3"/>
  <c r="N22" i="3" s="1"/>
  <c r="M23" i="3"/>
  <c r="N23" i="3" s="1"/>
  <c r="K25" i="3"/>
  <c r="M27" i="3"/>
  <c r="N27" i="3" s="1"/>
  <c r="E8" i="3"/>
  <c r="E6" i="3" s="1"/>
  <c r="D8" i="3"/>
  <c r="M20" i="3" l="1"/>
  <c r="N20" i="3" s="1"/>
  <c r="M25" i="3"/>
  <c r="N25" i="3" s="1"/>
  <c r="R101" i="2" l="1"/>
  <c r="F98" i="2" s="1"/>
  <c r="G98" i="2" s="1"/>
  <c r="H98" i="2" s="1"/>
  <c r="R118" i="2" l="1"/>
  <c r="R114" i="2"/>
  <c r="F110" i="2" s="1"/>
  <c r="G110" i="2" s="1"/>
  <c r="H110" i="2" s="1"/>
  <c r="R109" i="2"/>
  <c r="F107" i="2" s="1"/>
  <c r="G107" i="2" s="1"/>
  <c r="H107" i="2" s="1"/>
  <c r="R97" i="2"/>
  <c r="F94" i="2" s="1"/>
  <c r="G94" i="2" s="1"/>
  <c r="H94" i="2" s="1"/>
  <c r="R93" i="2"/>
  <c r="F85" i="2" s="1"/>
  <c r="G85" i="2" s="1"/>
  <c r="H85" i="2" s="1"/>
  <c r="F64" i="2"/>
  <c r="G64" i="2" s="1"/>
  <c r="H64" i="2" s="1"/>
  <c r="F115" i="2" l="1"/>
  <c r="G115" i="2" s="1"/>
  <c r="H115" i="2" s="1"/>
  <c r="F51" i="2"/>
  <c r="G51" i="2" s="1"/>
  <c r="H51" i="2" s="1"/>
  <c r="R50" i="2"/>
  <c r="F49" i="2" s="1"/>
  <c r="G49" i="2" s="1"/>
  <c r="H49" i="2" s="1"/>
  <c r="R6" i="2"/>
  <c r="F5" i="2" s="1"/>
  <c r="F105" i="2"/>
  <c r="G105" i="2" s="1"/>
  <c r="H105" i="2" s="1"/>
  <c r="R48" i="2" l="1"/>
  <c r="F47" i="2" s="1"/>
  <c r="G47" i="2" s="1"/>
  <c r="H47" i="2" s="1"/>
  <c r="R123" i="2" l="1"/>
  <c r="F122" i="2" s="1"/>
  <c r="G122" i="2" s="1"/>
  <c r="H122" i="2" s="1"/>
  <c r="F124" i="2"/>
  <c r="G124" i="2" s="1"/>
  <c r="H124" i="2" s="1"/>
  <c r="G5" i="2"/>
  <c r="H5" i="2" s="1"/>
  <c r="R46" i="2" l="1"/>
  <c r="F45" i="2" s="1"/>
  <c r="G45" i="2" s="1"/>
  <c r="H45" i="2" s="1"/>
  <c r="K10" i="3"/>
  <c r="K8" i="3" s="1"/>
  <c r="M8" i="3" s="1"/>
  <c r="M10" i="3" l="1"/>
  <c r="D6" i="3"/>
  <c r="F10" i="3"/>
  <c r="G10" i="3" s="1"/>
  <c r="F11" i="3"/>
  <c r="G11" i="3" s="1"/>
  <c r="M11" i="3"/>
  <c r="N11" i="3" s="1"/>
  <c r="N12" i="3"/>
  <c r="F16" i="3"/>
  <c r="G16" i="3" s="1"/>
  <c r="F26" i="3"/>
  <c r="G26" i="3" s="1"/>
  <c r="M28" i="3"/>
  <c r="N28" i="3" s="1"/>
  <c r="N8" i="3" l="1"/>
  <c r="F8" i="3"/>
  <c r="G8" i="3" s="1"/>
  <c r="F6" i="3"/>
  <c r="G6" i="3" s="1"/>
  <c r="N10" i="3"/>
  <c r="M6" i="3" l="1"/>
  <c r="N6" i="3" s="1"/>
</calcChain>
</file>

<file path=xl/sharedStrings.xml><?xml version="1.0" encoding="utf-8"?>
<sst xmlns="http://schemas.openxmlformats.org/spreadsheetml/2006/main" count="469" uniqueCount="213">
  <si>
    <t xml:space="preserve"> </t>
    <phoneticPr fontId="3" type="noConversion"/>
  </si>
  <si>
    <t>계</t>
    <phoneticPr fontId="3" type="noConversion"/>
  </si>
  <si>
    <t xml:space="preserve"> </t>
    <phoneticPr fontId="3" type="noConversion"/>
  </si>
  <si>
    <t>잡수입</t>
    <phoneticPr fontId="3" type="noConversion"/>
  </si>
  <si>
    <t>전년도</t>
    <phoneticPr fontId="3" type="noConversion"/>
  </si>
  <si>
    <t>&lt;세출&gt;</t>
    <phoneticPr fontId="3" type="noConversion"/>
  </si>
  <si>
    <t>관</t>
    <phoneticPr fontId="3" type="noConversion"/>
  </si>
  <si>
    <t>항</t>
    <phoneticPr fontId="3" type="noConversion"/>
  </si>
  <si>
    <t>목</t>
    <phoneticPr fontId="3" type="noConversion"/>
  </si>
  <si>
    <t>세목</t>
    <phoneticPr fontId="3" type="noConversion"/>
  </si>
  <si>
    <t>산출내역</t>
    <phoneticPr fontId="3" type="noConversion"/>
  </si>
  <si>
    <t>사업비</t>
    <phoneticPr fontId="3" type="noConversion"/>
  </si>
  <si>
    <t>1. 식사비</t>
    <phoneticPr fontId="3" type="noConversion"/>
  </si>
  <si>
    <t>2. 우수보조인포상비</t>
    <phoneticPr fontId="3" type="noConversion"/>
  </si>
  <si>
    <t>5. 레크레이션진행비</t>
    <phoneticPr fontId="3" type="noConversion"/>
  </si>
  <si>
    <t>&lt;세입&gt;</t>
    <phoneticPr fontId="3" type="noConversion"/>
  </si>
  <si>
    <t xml:space="preserve"> </t>
    <phoneticPr fontId="3" type="noConversion"/>
  </si>
  <si>
    <t>관</t>
    <phoneticPr fontId="3" type="noConversion"/>
  </si>
  <si>
    <t>항</t>
    <phoneticPr fontId="3" type="noConversion"/>
  </si>
  <si>
    <t>목</t>
    <phoneticPr fontId="3" type="noConversion"/>
  </si>
  <si>
    <t>세목</t>
    <phoneticPr fontId="3" type="noConversion"/>
  </si>
  <si>
    <t>사업수입</t>
    <phoneticPr fontId="3" type="noConversion"/>
  </si>
  <si>
    <t>전년도</t>
    <phoneticPr fontId="3" type="noConversion"/>
  </si>
  <si>
    <t>이월금</t>
    <phoneticPr fontId="3" type="noConversion"/>
  </si>
  <si>
    <t>0 사업수입</t>
    <phoneticPr fontId="3" type="noConversion"/>
  </si>
  <si>
    <t>0 예금이자수입</t>
    <phoneticPr fontId="3" type="noConversion"/>
  </si>
  <si>
    <t>0 전년도이월금</t>
    <phoneticPr fontId="3" type="noConversion"/>
  </si>
  <si>
    <t>실습교육수입</t>
    <phoneticPr fontId="3" type="noConversion"/>
  </si>
  <si>
    <t>0 실습교육수입</t>
    <phoneticPr fontId="3" type="noConversion"/>
  </si>
  <si>
    <t>정보화      사업비</t>
    <phoneticPr fontId="3" type="noConversion"/>
  </si>
  <si>
    <t>전년도
이월금</t>
    <phoneticPr fontId="3" type="noConversion"/>
  </si>
  <si>
    <t>전년도
이월금</t>
    <phoneticPr fontId="3" type="noConversion"/>
  </si>
  <si>
    <t>잡수입</t>
    <phoneticPr fontId="3" type="noConversion"/>
  </si>
  <si>
    <t>잡수입</t>
    <phoneticPr fontId="3" type="noConversion"/>
  </si>
  <si>
    <t>실습교육수입</t>
    <phoneticPr fontId="3" type="noConversion"/>
  </si>
  <si>
    <t>사업수입</t>
    <phoneticPr fontId="3" type="noConversion"/>
  </si>
  <si>
    <t xml:space="preserve"> </t>
    <phoneticPr fontId="3" type="noConversion"/>
  </si>
  <si>
    <t>계</t>
    <phoneticPr fontId="3" type="noConversion"/>
  </si>
  <si>
    <t>계</t>
    <phoneticPr fontId="3" type="noConversion"/>
  </si>
  <si>
    <t>비율(%)</t>
    <phoneticPr fontId="3" type="noConversion"/>
  </si>
  <si>
    <t>금액</t>
    <phoneticPr fontId="3" type="noConversion"/>
  </si>
  <si>
    <t>비율(%)</t>
    <phoneticPr fontId="3" type="noConversion"/>
  </si>
  <si>
    <t>금액</t>
    <phoneticPr fontId="3" type="noConversion"/>
  </si>
  <si>
    <t>증감(B-A)</t>
    <phoneticPr fontId="3" type="noConversion"/>
  </si>
  <si>
    <t>항</t>
    <phoneticPr fontId="3" type="noConversion"/>
  </si>
  <si>
    <t>관</t>
    <phoneticPr fontId="3" type="noConversion"/>
  </si>
  <si>
    <t>세   출</t>
    <phoneticPr fontId="3" type="noConversion"/>
  </si>
  <si>
    <t>세   입</t>
    <phoneticPr fontId="3" type="noConversion"/>
  </si>
  <si>
    <t>(단위 : 천원)</t>
    <phoneticPr fontId="3" type="noConversion"/>
  </si>
  <si>
    <t>&lt;세입. 세출 총괄&gt;</t>
    <phoneticPr fontId="3" type="noConversion"/>
  </si>
  <si>
    <t>정보화사업비</t>
    <phoneticPr fontId="3" type="noConversion"/>
  </si>
  <si>
    <t>사무비</t>
    <phoneticPr fontId="3" type="noConversion"/>
  </si>
  <si>
    <t>인건비</t>
    <phoneticPr fontId="3" type="noConversion"/>
  </si>
  <si>
    <t>급여</t>
    <phoneticPr fontId="3" type="noConversion"/>
  </si>
  <si>
    <t>제수당</t>
    <phoneticPr fontId="3" type="noConversion"/>
  </si>
  <si>
    <t>사회보험부담비용</t>
    <phoneticPr fontId="3" type="noConversion"/>
  </si>
  <si>
    <t>기타후생경비</t>
    <phoneticPr fontId="3" type="noConversion"/>
  </si>
  <si>
    <t xml:space="preserve"> 0 가족수당</t>
    <phoneticPr fontId="3" type="noConversion"/>
  </si>
  <si>
    <t xml:space="preserve"> 0 명절휴가비</t>
    <phoneticPr fontId="3" type="noConversion"/>
  </si>
  <si>
    <t xml:space="preserve"> 0 정액급식비</t>
    <phoneticPr fontId="3" type="noConversion"/>
  </si>
  <si>
    <t xml:space="preserve"> 0 조정수당</t>
    <phoneticPr fontId="3" type="noConversion"/>
  </si>
  <si>
    <t xml:space="preserve"> 0 여름휴가비</t>
    <phoneticPr fontId="3" type="noConversion"/>
  </si>
  <si>
    <t xml:space="preserve"> 0 체력단련비</t>
    <phoneticPr fontId="3" type="noConversion"/>
  </si>
  <si>
    <t xml:space="preserve"> 0 시간외수당</t>
    <phoneticPr fontId="3" type="noConversion"/>
  </si>
  <si>
    <t>퇴직금</t>
    <phoneticPr fontId="3" type="noConversion"/>
  </si>
  <si>
    <t xml:space="preserve"> 0 담당자 사회보험부담비용</t>
    <phoneticPr fontId="3" type="noConversion"/>
  </si>
  <si>
    <t xml:space="preserve"> 1) 건강보험부담금</t>
    <phoneticPr fontId="3" type="noConversion"/>
  </si>
  <si>
    <t xml:space="preserve"> 2) 국민연금부담금</t>
    <phoneticPr fontId="3" type="noConversion"/>
  </si>
  <si>
    <t xml:space="preserve"> 3) 고용보험부담금</t>
    <phoneticPr fontId="3" type="noConversion"/>
  </si>
  <si>
    <t xml:space="preserve"> 4) 산재보험부담금</t>
    <phoneticPr fontId="3" type="noConversion"/>
  </si>
  <si>
    <t xml:space="preserve"> 0 담당자선물구입비</t>
    <phoneticPr fontId="3" type="noConversion"/>
  </si>
  <si>
    <t xml:space="preserve"> 0 통신비</t>
    <phoneticPr fontId="3" type="noConversion"/>
  </si>
  <si>
    <t xml:space="preserve"> 0 보조인 운영비</t>
    <phoneticPr fontId="3" type="noConversion"/>
  </si>
  <si>
    <t xml:space="preserve"> 0 보조인 송년의 밤 </t>
    <phoneticPr fontId="3" type="noConversion"/>
  </si>
  <si>
    <t xml:space="preserve"> 0 이용자 관리운영비 </t>
    <phoneticPr fontId="3" type="noConversion"/>
  </si>
  <si>
    <t xml:space="preserve"> 0 제공기관 실무자모임 간담회비</t>
    <phoneticPr fontId="3" type="noConversion"/>
  </si>
  <si>
    <t xml:space="preserve"> 0 담당자 교육비</t>
    <phoneticPr fontId="3" type="noConversion"/>
  </si>
  <si>
    <t xml:space="preserve"> 0 정보화사업비 </t>
    <phoneticPr fontId="3" type="noConversion"/>
  </si>
  <si>
    <t>사무비</t>
    <phoneticPr fontId="3" type="noConversion"/>
  </si>
  <si>
    <t>인건비</t>
    <phoneticPr fontId="3" type="noConversion"/>
  </si>
  <si>
    <t>급여</t>
    <phoneticPr fontId="3" type="noConversion"/>
  </si>
  <si>
    <t>사회보험부담비용</t>
    <phoneticPr fontId="3" type="noConversion"/>
  </si>
  <si>
    <t>기타후생경비</t>
    <phoneticPr fontId="3" type="noConversion"/>
  </si>
  <si>
    <t>사업비</t>
    <phoneticPr fontId="3" type="noConversion"/>
  </si>
  <si>
    <t>활동보조           서비스사업비</t>
    <phoneticPr fontId="3" type="noConversion"/>
  </si>
  <si>
    <t xml:space="preserve"> 0 보조인수당</t>
    <phoneticPr fontId="3" type="noConversion"/>
  </si>
  <si>
    <t xml:space="preserve"> 0 보조인연차수당비</t>
    <phoneticPr fontId="3" type="noConversion"/>
  </si>
  <si>
    <t xml:space="preserve"> 0 보조인보수교육수당</t>
    <phoneticPr fontId="3" type="noConversion"/>
  </si>
  <si>
    <t xml:space="preserve"> 0 기타운영비</t>
    <phoneticPr fontId="3" type="noConversion"/>
  </si>
  <si>
    <t>운영비</t>
    <phoneticPr fontId="3" type="noConversion"/>
  </si>
  <si>
    <t>수용비 및 수수료</t>
    <phoneticPr fontId="3" type="noConversion"/>
  </si>
  <si>
    <t>공공요금</t>
    <phoneticPr fontId="3" type="noConversion"/>
  </si>
  <si>
    <t>제세공과금</t>
    <phoneticPr fontId="3" type="noConversion"/>
  </si>
  <si>
    <t xml:space="preserve"> 0 배상보험가입비</t>
    <phoneticPr fontId="3" type="noConversion"/>
  </si>
  <si>
    <t xml:space="preserve"> 0 상해보험가입비</t>
    <phoneticPr fontId="3" type="noConversion"/>
  </si>
  <si>
    <t xml:space="preserve"> 0 보조인 사회보험비용</t>
    <phoneticPr fontId="3" type="noConversion"/>
  </si>
  <si>
    <t xml:space="preserve"> 0 보조인 퇴직적립금</t>
    <phoneticPr fontId="3" type="noConversion"/>
  </si>
  <si>
    <t>1.스마트폰결제지원비</t>
    <phoneticPr fontId="3" type="noConversion"/>
  </si>
  <si>
    <t>2. 바우처정액제지원비</t>
    <phoneticPr fontId="3" type="noConversion"/>
  </si>
  <si>
    <t xml:space="preserve"> 1. 보조인수당</t>
    <phoneticPr fontId="3" type="noConversion"/>
  </si>
  <si>
    <t xml:space="preserve"> 2.보조인연차수당</t>
    <phoneticPr fontId="3" type="noConversion"/>
  </si>
  <si>
    <t xml:space="preserve"> 3. 담당자사회보험부담</t>
    <phoneticPr fontId="3" type="noConversion"/>
  </si>
  <si>
    <t xml:space="preserve"> 4. 보조인사회보험비용</t>
    <phoneticPr fontId="3" type="noConversion"/>
  </si>
  <si>
    <t xml:space="preserve"> 10.이월금(세입-세출)</t>
    <phoneticPr fontId="3" type="noConversion"/>
  </si>
  <si>
    <t xml:space="preserve"> 5. 보조인 퇴직적립금</t>
    <phoneticPr fontId="3" type="noConversion"/>
  </si>
  <si>
    <t xml:space="preserve"> 6. 담당자 퇴직적립금</t>
    <phoneticPr fontId="3" type="noConversion"/>
  </si>
  <si>
    <t xml:space="preserve"> 7. 상해 및 배상보험가입비</t>
    <phoneticPr fontId="3" type="noConversion"/>
  </si>
  <si>
    <t xml:space="preserve"> 8. 스마트폰결제지원비</t>
    <phoneticPr fontId="3" type="noConversion"/>
  </si>
  <si>
    <t xml:space="preserve"> 9. 바우처정액제지원비</t>
    <phoneticPr fontId="3" type="noConversion"/>
  </si>
  <si>
    <t>제세공과금</t>
    <phoneticPr fontId="3" type="noConversion"/>
  </si>
  <si>
    <t>활동보조   서비스사업비</t>
    <phoneticPr fontId="3" type="noConversion"/>
  </si>
  <si>
    <t>일자리안정자금</t>
    <phoneticPr fontId="3" type="noConversion"/>
  </si>
  <si>
    <t>일자리안정자금</t>
    <phoneticPr fontId="3" type="noConversion"/>
  </si>
  <si>
    <t>0 일자리안정자금 지원금</t>
    <phoneticPr fontId="3" type="noConversion"/>
  </si>
  <si>
    <t>(단위 : 천원)</t>
  </si>
  <si>
    <t xml:space="preserve"> 0 복지포인트</t>
    <phoneticPr fontId="3" type="noConversion"/>
  </si>
  <si>
    <t>2018
예산(A)</t>
    <phoneticPr fontId="3" type="noConversion"/>
  </si>
  <si>
    <t>일자리안정자금</t>
    <phoneticPr fontId="3" type="noConversion"/>
  </si>
  <si>
    <t xml:space="preserve"> 0 보조인 퇴직연금수수료</t>
    <phoneticPr fontId="3" type="noConversion"/>
  </si>
  <si>
    <t xml:space="preserve"> 0 단말기대금(VT-11)</t>
    <phoneticPr fontId="3" type="noConversion"/>
  </si>
  <si>
    <t>2018예산(A)</t>
    <phoneticPr fontId="3" type="noConversion"/>
  </si>
  <si>
    <t>2019예산(B)</t>
    <phoneticPr fontId="3" type="noConversion"/>
  </si>
  <si>
    <t>2019년 중증장애인활동보조사업 예산서</t>
    <phoneticPr fontId="3" type="noConversion"/>
  </si>
  <si>
    <t>금액</t>
    <phoneticPr fontId="3" type="noConversion"/>
  </si>
  <si>
    <t>비율(%)</t>
    <phoneticPr fontId="3" type="noConversion"/>
  </si>
  <si>
    <t>*</t>
    <phoneticPr fontId="3" type="noConversion"/>
  </si>
  <si>
    <t xml:space="preserve"> 0 크로샷서비스</t>
    <phoneticPr fontId="3" type="noConversion"/>
  </si>
  <si>
    <t>월</t>
    <phoneticPr fontId="3" type="noConversion"/>
  </si>
  <si>
    <t>=</t>
    <phoneticPr fontId="3" type="noConversion"/>
  </si>
  <si>
    <t>=</t>
    <phoneticPr fontId="3" type="noConversion"/>
  </si>
  <si>
    <t>대</t>
    <phoneticPr fontId="3" type="noConversion"/>
  </si>
  <si>
    <t>*</t>
    <phoneticPr fontId="3" type="noConversion"/>
  </si>
  <si>
    <t xml:space="preserve"> 0 단말기대금(UT-55)</t>
    <phoneticPr fontId="3" type="noConversion"/>
  </si>
  <si>
    <t>명</t>
    <phoneticPr fontId="3" type="noConversion"/>
  </si>
  <si>
    <t>월</t>
    <phoneticPr fontId="3" type="noConversion"/>
  </si>
  <si>
    <t>=</t>
    <phoneticPr fontId="3" type="noConversion"/>
  </si>
  <si>
    <t>*</t>
    <phoneticPr fontId="3" type="noConversion"/>
  </si>
  <si>
    <t>시간</t>
    <phoneticPr fontId="3" type="noConversion"/>
  </si>
  <si>
    <t>*</t>
    <phoneticPr fontId="3" type="noConversion"/>
  </si>
  <si>
    <t>1/12</t>
    <phoneticPr fontId="3" type="noConversion"/>
  </si>
  <si>
    <t>*</t>
    <phoneticPr fontId="3" type="noConversion"/>
  </si>
  <si>
    <t>*</t>
    <phoneticPr fontId="3" type="noConversion"/>
  </si>
  <si>
    <t>명</t>
    <phoneticPr fontId="3" type="noConversion"/>
  </si>
  <si>
    <t>회</t>
    <phoneticPr fontId="3" type="noConversion"/>
  </si>
  <si>
    <t>=</t>
    <phoneticPr fontId="3" type="noConversion"/>
  </si>
  <si>
    <t>*</t>
    <phoneticPr fontId="3" type="noConversion"/>
  </si>
  <si>
    <t>=</t>
    <phoneticPr fontId="3" type="noConversion"/>
  </si>
  <si>
    <t>회</t>
    <phoneticPr fontId="3" type="noConversion"/>
  </si>
  <si>
    <t>3. 10년 이상 근속 보조인 포상</t>
    <phoneticPr fontId="3" type="noConversion"/>
  </si>
  <si>
    <t>명</t>
    <phoneticPr fontId="3" type="noConversion"/>
  </si>
  <si>
    <t>=</t>
    <phoneticPr fontId="3" type="noConversion"/>
  </si>
  <si>
    <t>4. 경품행사비</t>
    <phoneticPr fontId="3" type="noConversion"/>
  </si>
  <si>
    <t>일</t>
    <phoneticPr fontId="3" type="noConversion"/>
  </si>
  <si>
    <t>6. 기념품 제작비(여행용파우치)</t>
    <phoneticPr fontId="3" type="noConversion"/>
  </si>
  <si>
    <t>=</t>
    <phoneticPr fontId="3" type="noConversion"/>
  </si>
  <si>
    <t>개</t>
    <phoneticPr fontId="3" type="noConversion"/>
  </si>
  <si>
    <t>건</t>
    <phoneticPr fontId="3" type="noConversion"/>
  </si>
  <si>
    <t>*</t>
    <phoneticPr fontId="3" type="noConversion"/>
  </si>
  <si>
    <t>회</t>
    <phoneticPr fontId="3" type="noConversion"/>
  </si>
  <si>
    <t>2. 보조인 연합보수교육비</t>
    <phoneticPr fontId="3" type="noConversion"/>
  </si>
  <si>
    <t>1. 보조인 보수교육비</t>
    <phoneticPr fontId="3" type="noConversion"/>
  </si>
  <si>
    <t xml:space="preserve"> 0 담당자 퇴직적립금</t>
    <phoneticPr fontId="3" type="noConversion"/>
  </si>
  <si>
    <t>2019
예산(B)</t>
    <phoneticPr fontId="3" type="noConversion"/>
  </si>
  <si>
    <t>2019년도 노원시각장애인복지관 활동보조사업 세입, 세출예산서</t>
    <phoneticPr fontId="3" type="noConversion"/>
  </si>
  <si>
    <t>*</t>
    <phoneticPr fontId="3" type="noConversion"/>
  </si>
  <si>
    <t>명</t>
    <phoneticPr fontId="3" type="noConversion"/>
  </si>
  <si>
    <t>*</t>
    <phoneticPr fontId="3" type="noConversion"/>
  </si>
  <si>
    <t>월</t>
    <phoneticPr fontId="3" type="noConversion"/>
  </si>
  <si>
    <t>=</t>
    <phoneticPr fontId="3" type="noConversion"/>
  </si>
  <si>
    <t>*</t>
    <phoneticPr fontId="3" type="noConversion"/>
  </si>
  <si>
    <t>명</t>
    <phoneticPr fontId="3" type="noConversion"/>
  </si>
  <si>
    <t>*</t>
    <phoneticPr fontId="3" type="noConversion"/>
  </si>
  <si>
    <t>명</t>
    <phoneticPr fontId="3" type="noConversion"/>
  </si>
  <si>
    <t>월</t>
    <phoneticPr fontId="3" type="noConversion"/>
  </si>
  <si>
    <t>*</t>
    <phoneticPr fontId="3" type="noConversion"/>
  </si>
  <si>
    <t>월</t>
    <phoneticPr fontId="3" type="noConversion"/>
  </si>
  <si>
    <t>=</t>
    <phoneticPr fontId="3" type="noConversion"/>
  </si>
  <si>
    <t>명</t>
    <phoneticPr fontId="3" type="noConversion"/>
  </si>
  <si>
    <t>=</t>
    <phoneticPr fontId="3" type="noConversion"/>
  </si>
  <si>
    <t>명</t>
    <phoneticPr fontId="3" type="noConversion"/>
  </si>
  <si>
    <t>=</t>
    <phoneticPr fontId="3" type="noConversion"/>
  </si>
  <si>
    <t>=</t>
    <phoneticPr fontId="3" type="noConversion"/>
  </si>
  <si>
    <t>명</t>
    <phoneticPr fontId="3" type="noConversion"/>
  </si>
  <si>
    <t>*</t>
    <phoneticPr fontId="3" type="noConversion"/>
  </si>
  <si>
    <t>시간</t>
    <phoneticPr fontId="3" type="noConversion"/>
  </si>
  <si>
    <t>=</t>
    <phoneticPr fontId="3" type="noConversion"/>
  </si>
  <si>
    <t>명</t>
    <phoneticPr fontId="3" type="noConversion"/>
  </si>
  <si>
    <t>회</t>
    <phoneticPr fontId="3" type="noConversion"/>
  </si>
  <si>
    <t>=</t>
    <phoneticPr fontId="3" type="noConversion"/>
  </si>
  <si>
    <t>*</t>
    <phoneticPr fontId="3" type="noConversion"/>
  </si>
  <si>
    <t>시간</t>
    <phoneticPr fontId="3" type="noConversion"/>
  </si>
  <si>
    <t>*</t>
    <phoneticPr fontId="3" type="noConversion"/>
  </si>
  <si>
    <t>월</t>
    <phoneticPr fontId="3" type="noConversion"/>
  </si>
  <si>
    <t>시간</t>
    <phoneticPr fontId="3" type="noConversion"/>
  </si>
  <si>
    <t>1/12</t>
    <phoneticPr fontId="3" type="noConversion"/>
  </si>
  <si>
    <t>8350*2시간*150명*2회</t>
    <phoneticPr fontId="3" type="noConversion"/>
  </si>
  <si>
    <t>8350*3시간*150명*1회</t>
    <phoneticPr fontId="3" type="noConversion"/>
  </si>
  <si>
    <t xml:space="preserve"> 0 보조인명절수당</t>
    <phoneticPr fontId="3" type="noConversion"/>
  </si>
  <si>
    <t xml:space="preserve"> 0 운영위원회비</t>
    <phoneticPr fontId="3" type="noConversion"/>
  </si>
  <si>
    <t>1. 회의비</t>
    <phoneticPr fontId="3" type="noConversion"/>
  </si>
  <si>
    <t>2. 식사비</t>
    <phoneticPr fontId="3" type="noConversion"/>
  </si>
  <si>
    <t>1. 이용자가정방문비</t>
    <phoneticPr fontId="3" type="noConversion"/>
  </si>
  <si>
    <t xml:space="preserve"> 0 특수업무수당</t>
    <phoneticPr fontId="3" type="noConversion"/>
  </si>
  <si>
    <t xml:space="preserve">         김미선 5급9호봉</t>
    <phoneticPr fontId="3" type="noConversion"/>
  </si>
  <si>
    <t xml:space="preserve">         이은지 5급7호봉</t>
    <phoneticPr fontId="3" type="noConversion"/>
  </si>
  <si>
    <t xml:space="preserve">         이은지 5급8호봉</t>
    <phoneticPr fontId="3" type="noConversion"/>
  </si>
  <si>
    <t xml:space="preserve">         안예슬 5급5호봉</t>
    <phoneticPr fontId="3" type="noConversion"/>
  </si>
  <si>
    <t xml:space="preserve">         안예슬 5급6호봉</t>
    <phoneticPr fontId="3" type="noConversion"/>
  </si>
  <si>
    <t>차량비</t>
    <phoneticPr fontId="3" type="noConversion"/>
  </si>
  <si>
    <t xml:space="preserve"> 0 차량렌트비</t>
    <phoneticPr fontId="3" type="noConversion"/>
  </si>
  <si>
    <t>월</t>
    <phoneticPr fontId="3" type="noConversion"/>
  </si>
  <si>
    <t>차량비</t>
    <phoneticPr fontId="3" type="noConversion"/>
  </si>
  <si>
    <r>
      <t xml:space="preserve"> 0 급여</t>
    </r>
    <r>
      <rPr>
        <sz val="9"/>
        <color theme="1"/>
        <rFont val="돋움체"/>
        <family val="3"/>
        <charset val="129"/>
      </rPr>
      <t xml:space="preserve"> 김미선 5급8호봉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</si>
</sst>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-* #,##0_-;\-* #,##0_-;_-* &quot;-&quot;_-;_-@_-"/>
    <numFmt numFmtId="176" formatCode="#,#00"/>
    <numFmt numFmtId="177" formatCode="#,#00\)"/>
    <numFmt numFmtId="178" formatCode="#,##0_);[Red]\(#,##0\)"/>
    <numFmt numFmtId="179" formatCode="0_);[Red]\(0\)"/>
    <numFmt numFmtId="180" formatCode="#,##0_ "/>
    <numFmt numFmtId="181" formatCode="\(#,#00\)"/>
    <numFmt numFmtId="182" formatCode="0.0%"/>
  </numFmts>
  <fonts count="1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9"/>
      <name val="돋움체"/>
      <family val="3"/>
      <charset val="129"/>
    </font>
    <font>
      <sz val="8"/>
      <name val="돋움"/>
      <family val="3"/>
      <charset val="129"/>
    </font>
    <font>
      <sz val="9"/>
      <name val="돋움체"/>
      <family val="3"/>
      <charset val="129"/>
    </font>
    <font>
      <sz val="10"/>
      <name val="돋움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name val="돋움체"/>
      <family val="3"/>
      <charset val="129"/>
    </font>
    <font>
      <b/>
      <sz val="8"/>
      <name val="돋움체"/>
      <family val="3"/>
      <charset val="129"/>
    </font>
    <font>
      <sz val="9"/>
      <color theme="1"/>
      <name val="돋움체"/>
      <family val="3"/>
      <charset val="129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9"/>
      <color theme="1"/>
      <name val="돋움체"/>
      <family val="3"/>
      <charset val="129"/>
    </font>
    <font>
      <sz val="10"/>
      <color theme="1"/>
      <name val="돋움체"/>
      <family val="3"/>
      <charset val="129"/>
    </font>
    <font>
      <b/>
      <sz val="9"/>
      <color theme="1"/>
      <name val="맑은 고딕"/>
      <family val="3"/>
      <charset val="129"/>
      <scheme val="minor"/>
    </font>
    <font>
      <b/>
      <sz val="10"/>
      <color theme="1"/>
      <name val="돋움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41" fontId="1" fillId="0" borderId="0" applyFont="0" applyFill="0" applyBorder="0" applyAlignment="0" applyProtection="0"/>
    <xf numFmtId="0" fontId="6" fillId="0" borderId="0">
      <alignment vertical="center"/>
    </xf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</cellStyleXfs>
  <cellXfs count="429">
    <xf numFmtId="0" fontId="0" fillId="0" borderId="0" xfId="0"/>
    <xf numFmtId="0" fontId="5" fillId="2" borderId="0" xfId="0" applyFont="1" applyFill="1" applyBorder="1" applyAlignment="1">
      <alignment vertical="center"/>
    </xf>
    <xf numFmtId="178" fontId="5" fillId="2" borderId="0" xfId="0" applyNumberFormat="1" applyFont="1" applyFill="1" applyBorder="1" applyAlignment="1">
      <alignment vertical="center"/>
    </xf>
    <xf numFmtId="0" fontId="5" fillId="2" borderId="0" xfId="0" applyFont="1" applyFill="1" applyAlignment="1">
      <alignment vertical="center"/>
    </xf>
    <xf numFmtId="178" fontId="5" fillId="2" borderId="0" xfId="0" applyNumberFormat="1" applyFont="1" applyFill="1" applyAlignment="1">
      <alignment vertical="center"/>
    </xf>
    <xf numFmtId="0" fontId="4" fillId="3" borderId="11" xfId="0" applyFont="1" applyFill="1" applyBorder="1" applyAlignment="1">
      <alignment vertical="center"/>
    </xf>
    <xf numFmtId="0" fontId="4" fillId="3" borderId="5" xfId="0" applyFont="1" applyFill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2" fillId="3" borderId="0" xfId="0" applyFont="1" applyFill="1" applyAlignment="1">
      <alignment horizontal="left" vertical="center"/>
    </xf>
    <xf numFmtId="0" fontId="4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right" vertical="center"/>
    </xf>
    <xf numFmtId="0" fontId="4" fillId="3" borderId="0" xfId="0" applyFont="1" applyFill="1" applyBorder="1" applyAlignment="1">
      <alignment vertical="center"/>
    </xf>
    <xf numFmtId="3" fontId="4" fillId="3" borderId="12" xfId="0" applyNumberFormat="1" applyFont="1" applyFill="1" applyBorder="1" applyAlignment="1">
      <alignment vertical="center"/>
    </xf>
    <xf numFmtId="0" fontId="5" fillId="3" borderId="0" xfId="0" applyFont="1" applyFill="1" applyBorder="1" applyAlignment="1">
      <alignment vertical="center"/>
    </xf>
    <xf numFmtId="3" fontId="4" fillId="3" borderId="9" xfId="0" applyNumberFormat="1" applyFont="1" applyFill="1" applyBorder="1" applyAlignment="1">
      <alignment vertical="center"/>
    </xf>
    <xf numFmtId="3" fontId="4" fillId="3" borderId="5" xfId="0" applyNumberFormat="1" applyFont="1" applyFill="1" applyBorder="1" applyAlignment="1">
      <alignment vertical="center"/>
    </xf>
    <xf numFmtId="3" fontId="4" fillId="3" borderId="7" xfId="0" applyNumberFormat="1" applyFont="1" applyFill="1" applyBorder="1" applyAlignment="1">
      <alignment horizontal="right" vertical="center"/>
    </xf>
    <xf numFmtId="3" fontId="4" fillId="3" borderId="11" xfId="0" applyNumberFormat="1" applyFont="1" applyFill="1" applyBorder="1" applyAlignment="1">
      <alignment vertical="center"/>
    </xf>
    <xf numFmtId="0" fontId="4" fillId="3" borderId="11" xfId="0" applyFont="1" applyFill="1" applyBorder="1" applyAlignment="1">
      <alignment horizontal="left" vertical="center"/>
    </xf>
    <xf numFmtId="0" fontId="5" fillId="3" borderId="0" xfId="0" applyFont="1" applyFill="1" applyBorder="1" applyAlignment="1">
      <alignment horizontal="left" vertical="center"/>
    </xf>
    <xf numFmtId="0" fontId="5" fillId="3" borderId="0" xfId="0" applyFont="1" applyFill="1" applyAlignment="1">
      <alignment vertical="center"/>
    </xf>
    <xf numFmtId="0" fontId="5" fillId="3" borderId="0" xfId="0" applyFont="1" applyFill="1" applyAlignment="1">
      <alignment horizontal="left" vertical="center"/>
    </xf>
    <xf numFmtId="0" fontId="4" fillId="3" borderId="0" xfId="0" applyFont="1" applyFill="1" applyAlignment="1">
      <alignment vertical="center"/>
    </xf>
    <xf numFmtId="178" fontId="5" fillId="3" borderId="0" xfId="0" applyNumberFormat="1" applyFont="1" applyFill="1" applyBorder="1" applyAlignment="1">
      <alignment vertical="center"/>
    </xf>
    <xf numFmtId="3" fontId="2" fillId="3" borderId="12" xfId="0" applyNumberFormat="1" applyFont="1" applyFill="1" applyBorder="1" applyAlignment="1">
      <alignment horizontal="right" vertical="center"/>
    </xf>
    <xf numFmtId="0" fontId="2" fillId="3" borderId="11" xfId="0" applyFont="1" applyFill="1" applyBorder="1" applyAlignment="1">
      <alignment vertical="center"/>
    </xf>
    <xf numFmtId="3" fontId="2" fillId="3" borderId="12" xfId="0" applyNumberFormat="1" applyFont="1" applyFill="1" applyBorder="1" applyAlignment="1">
      <alignment vertical="center"/>
    </xf>
    <xf numFmtId="0" fontId="4" fillId="3" borderId="6" xfId="0" applyFont="1" applyFill="1" applyBorder="1" applyAlignment="1">
      <alignment vertical="center"/>
    </xf>
    <xf numFmtId="0" fontId="4" fillId="3" borderId="7" xfId="0" applyFont="1" applyFill="1" applyBorder="1" applyAlignment="1">
      <alignment vertical="center"/>
    </xf>
    <xf numFmtId="0" fontId="2" fillId="3" borderId="5" xfId="0" applyFont="1" applyFill="1" applyBorder="1" applyAlignment="1">
      <alignment vertical="center"/>
    </xf>
    <xf numFmtId="0" fontId="4" fillId="3" borderId="2" xfId="0" applyFont="1" applyFill="1" applyBorder="1" applyAlignment="1">
      <alignment horizontal="left" vertical="center"/>
    </xf>
    <xf numFmtId="0" fontId="4" fillId="3" borderId="8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left" vertical="center"/>
    </xf>
    <xf numFmtId="0" fontId="4" fillId="3" borderId="5" xfId="0" applyFont="1" applyFill="1" applyBorder="1" applyAlignment="1">
      <alignment horizontal="left" vertical="center"/>
    </xf>
    <xf numFmtId="0" fontId="4" fillId="3" borderId="9" xfId="0" applyFont="1" applyFill="1" applyBorder="1" applyAlignment="1">
      <alignment horizontal="left" vertical="center"/>
    </xf>
    <xf numFmtId="0" fontId="4" fillId="3" borderId="13" xfId="0" applyFont="1" applyFill="1" applyBorder="1" applyAlignment="1">
      <alignment vertical="center"/>
    </xf>
    <xf numFmtId="0" fontId="5" fillId="3" borderId="13" xfId="0" applyFont="1" applyFill="1" applyBorder="1" applyAlignment="1">
      <alignment vertical="center"/>
    </xf>
    <xf numFmtId="0" fontId="4" fillId="3" borderId="8" xfId="0" applyFont="1" applyFill="1" applyBorder="1" applyAlignment="1">
      <alignment vertical="center"/>
    </xf>
    <xf numFmtId="0" fontId="5" fillId="3" borderId="8" xfId="0" applyFont="1" applyFill="1" applyBorder="1" applyAlignment="1">
      <alignment vertical="center"/>
    </xf>
    <xf numFmtId="3" fontId="2" fillId="3" borderId="10" xfId="0" applyNumberFormat="1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3" fontId="2" fillId="3" borderId="7" xfId="0" applyNumberFormat="1" applyFont="1" applyFill="1" applyBorder="1" applyAlignment="1">
      <alignment vertical="center"/>
    </xf>
    <xf numFmtId="0" fontId="4" fillId="3" borderId="13" xfId="0" applyFont="1" applyFill="1" applyBorder="1" applyAlignment="1">
      <alignment horizontal="center" vertical="center"/>
    </xf>
    <xf numFmtId="0" fontId="10" fillId="0" borderId="0" xfId="0" applyFont="1"/>
    <xf numFmtId="179" fontId="10" fillId="0" borderId="0" xfId="1" applyNumberFormat="1" applyFont="1" applyAlignment="1">
      <alignment horizontal="center"/>
    </xf>
    <xf numFmtId="0" fontId="10" fillId="0" borderId="0" xfId="0" applyFont="1" applyBorder="1"/>
    <xf numFmtId="0" fontId="10" fillId="0" borderId="11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14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/>
    </xf>
    <xf numFmtId="0" fontId="10" fillId="0" borderId="14" xfId="0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horizontal="center"/>
    </xf>
    <xf numFmtId="0" fontId="10" fillId="0" borderId="20" xfId="0" applyFont="1" applyBorder="1" applyAlignment="1">
      <alignment horizontal="center"/>
    </xf>
    <xf numFmtId="0" fontId="10" fillId="0" borderId="20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 wrapText="1"/>
    </xf>
    <xf numFmtId="41" fontId="10" fillId="0" borderId="2" xfId="1" applyFont="1" applyBorder="1" applyAlignment="1">
      <alignment horizontal="right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6" xfId="0" applyFont="1" applyBorder="1" applyAlignment="1">
      <alignment vertical="center"/>
    </xf>
    <xf numFmtId="0" fontId="10" fillId="0" borderId="16" xfId="0" applyFont="1" applyBorder="1" applyAlignment="1">
      <alignment vertical="center"/>
    </xf>
    <xf numFmtId="0" fontId="11" fillId="0" borderId="21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right" vertical="center"/>
    </xf>
    <xf numFmtId="179" fontId="10" fillId="0" borderId="0" xfId="1" applyNumberFormat="1" applyFont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1" fillId="0" borderId="0" xfId="0" applyFont="1" applyAlignment="1">
      <alignment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/>
    </xf>
    <xf numFmtId="0" fontId="4" fillId="3" borderId="8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left" vertical="center"/>
    </xf>
    <xf numFmtId="0" fontId="4" fillId="3" borderId="8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/>
    </xf>
    <xf numFmtId="0" fontId="4" fillId="3" borderId="8" xfId="0" applyFont="1" applyFill="1" applyBorder="1" applyAlignment="1">
      <alignment horizontal="left" vertical="center"/>
    </xf>
    <xf numFmtId="0" fontId="5" fillId="3" borderId="12" xfId="0" applyFont="1" applyFill="1" applyBorder="1" applyAlignment="1">
      <alignment vertical="center"/>
    </xf>
    <xf numFmtId="0" fontId="10" fillId="0" borderId="17" xfId="0" applyFont="1" applyBorder="1" applyAlignment="1">
      <alignment horizontal="center"/>
    </xf>
    <xf numFmtId="0" fontId="10" fillId="0" borderId="14" xfId="0" applyFont="1" applyBorder="1"/>
    <xf numFmtId="0" fontId="4" fillId="3" borderId="0" xfId="0" applyFont="1" applyFill="1" applyBorder="1" applyAlignment="1">
      <alignment horizontal="left" vertical="center"/>
    </xf>
    <xf numFmtId="0" fontId="4" fillId="3" borderId="10" xfId="0" applyFont="1" applyFill="1" applyBorder="1" applyAlignment="1">
      <alignment vertical="center"/>
    </xf>
    <xf numFmtId="0" fontId="4" fillId="3" borderId="23" xfId="0" applyFont="1" applyFill="1" applyBorder="1" applyAlignment="1">
      <alignment vertical="center"/>
    </xf>
    <xf numFmtId="0" fontId="4" fillId="3" borderId="23" xfId="0" applyFont="1" applyFill="1" applyBorder="1" applyAlignment="1">
      <alignment vertical="center" wrapText="1"/>
    </xf>
    <xf numFmtId="0" fontId="4" fillId="3" borderId="23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vertical="center"/>
    </xf>
    <xf numFmtId="0" fontId="10" fillId="0" borderId="17" xfId="0" applyFont="1" applyBorder="1" applyAlignment="1">
      <alignment horizontal="center" vertical="center"/>
    </xf>
    <xf numFmtId="0" fontId="2" fillId="3" borderId="9" xfId="0" applyFont="1" applyFill="1" applyBorder="1" applyAlignment="1">
      <alignment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/>
    </xf>
    <xf numFmtId="0" fontId="4" fillId="3" borderId="8" xfId="0" applyFont="1" applyFill="1" applyBorder="1" applyAlignment="1">
      <alignment horizontal="left" vertical="center"/>
    </xf>
    <xf numFmtId="0" fontId="10" fillId="0" borderId="2" xfId="0" applyFont="1" applyFill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41" fontId="10" fillId="0" borderId="32" xfId="1" applyFont="1" applyBorder="1" applyAlignment="1">
      <alignment horizontal="right" vertical="center" wrapText="1"/>
    </xf>
    <xf numFmtId="41" fontId="10" fillId="0" borderId="31" xfId="1" applyFont="1" applyBorder="1" applyAlignment="1">
      <alignment horizontal="right" vertical="center" wrapText="1"/>
    </xf>
    <xf numFmtId="9" fontId="10" fillId="0" borderId="33" xfId="0" applyNumberFormat="1" applyFont="1" applyBorder="1" applyAlignment="1">
      <alignment horizontal="right" vertical="center" wrapText="1"/>
    </xf>
    <xf numFmtId="0" fontId="10" fillId="0" borderId="34" xfId="0" applyFont="1" applyBorder="1" applyAlignment="1">
      <alignment horizontal="center"/>
    </xf>
    <xf numFmtId="0" fontId="10" fillId="0" borderId="32" xfId="0" applyFont="1" applyBorder="1" applyAlignment="1">
      <alignment horizontal="center"/>
    </xf>
    <xf numFmtId="0" fontId="10" fillId="0" borderId="35" xfId="0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vertical="center" wrapText="1"/>
    </xf>
    <xf numFmtId="0" fontId="2" fillId="3" borderId="14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vertical="center"/>
    </xf>
    <xf numFmtId="0" fontId="4" fillId="3" borderId="12" xfId="0" applyFont="1" applyFill="1" applyBorder="1" applyAlignment="1">
      <alignment vertical="center"/>
    </xf>
    <xf numFmtId="181" fontId="5" fillId="3" borderId="12" xfId="0" applyNumberFormat="1" applyFont="1" applyFill="1" applyBorder="1" applyAlignment="1">
      <alignment horizontal="right" vertical="center"/>
    </xf>
    <xf numFmtId="0" fontId="2" fillId="3" borderId="12" xfId="0" applyFont="1" applyFill="1" applyBorder="1" applyAlignment="1">
      <alignment horizontal="center" vertical="center"/>
    </xf>
    <xf numFmtId="176" fontId="4" fillId="3" borderId="10" xfId="1" applyNumberFormat="1" applyFont="1" applyFill="1" applyBorder="1" applyAlignment="1">
      <alignment vertical="center" wrapText="1"/>
    </xf>
    <xf numFmtId="0" fontId="9" fillId="3" borderId="11" xfId="0" applyFont="1" applyFill="1" applyBorder="1" applyAlignment="1">
      <alignment vertical="center"/>
    </xf>
    <xf numFmtId="0" fontId="9" fillId="3" borderId="9" xfId="0" applyFont="1" applyFill="1" applyBorder="1" applyAlignment="1">
      <alignment vertical="center"/>
    </xf>
    <xf numFmtId="0" fontId="9" fillId="3" borderId="11" xfId="0" applyFont="1" applyFill="1" applyBorder="1" applyAlignment="1">
      <alignment horizontal="left" vertical="center"/>
    </xf>
    <xf numFmtId="0" fontId="9" fillId="3" borderId="5" xfId="0" applyFont="1" applyFill="1" applyBorder="1" applyAlignment="1">
      <alignment vertical="center"/>
    </xf>
    <xf numFmtId="0" fontId="9" fillId="3" borderId="1" xfId="0" applyFont="1" applyFill="1" applyBorder="1" applyAlignment="1">
      <alignment vertical="center"/>
    </xf>
    <xf numFmtId="0" fontId="9" fillId="3" borderId="9" xfId="0" applyFont="1" applyFill="1" applyBorder="1" applyAlignment="1">
      <alignment horizontal="left" vertical="center"/>
    </xf>
    <xf numFmtId="0" fontId="14" fillId="3" borderId="5" xfId="0" applyFont="1" applyFill="1" applyBorder="1" applyAlignment="1">
      <alignment vertical="center"/>
    </xf>
    <xf numFmtId="0" fontId="14" fillId="3" borderId="11" xfId="0" applyFont="1" applyFill="1" applyBorder="1" applyAlignment="1">
      <alignment vertical="center"/>
    </xf>
    <xf numFmtId="0" fontId="15" fillId="3" borderId="1" xfId="0" applyFont="1" applyFill="1" applyBorder="1" applyAlignment="1">
      <alignment vertical="center"/>
    </xf>
    <xf numFmtId="41" fontId="10" fillId="0" borderId="2" xfId="1" applyFont="1" applyBorder="1" applyAlignment="1">
      <alignment horizontal="right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180" fontId="10" fillId="0" borderId="2" xfId="1" applyNumberFormat="1" applyFont="1" applyBorder="1" applyAlignment="1">
      <alignment horizontal="right" vertical="center" wrapText="1"/>
    </xf>
    <xf numFmtId="180" fontId="10" fillId="0" borderId="14" xfId="0" applyNumberFormat="1" applyFont="1" applyBorder="1" applyAlignment="1">
      <alignment horizontal="right" vertical="center"/>
    </xf>
    <xf numFmtId="9" fontId="10" fillId="0" borderId="22" xfId="0" applyNumberFormat="1" applyFont="1" applyBorder="1" applyAlignment="1">
      <alignment vertical="center" wrapText="1"/>
    </xf>
    <xf numFmtId="0" fontId="10" fillId="0" borderId="11" xfId="0" applyFont="1" applyBorder="1" applyAlignment="1">
      <alignment horizontal="center"/>
    </xf>
    <xf numFmtId="41" fontId="10" fillId="0" borderId="14" xfId="1" applyFont="1" applyBorder="1" applyAlignment="1">
      <alignment horizontal="right" vertical="center"/>
    </xf>
    <xf numFmtId="41" fontId="10" fillId="0" borderId="14" xfId="0" applyNumberFormat="1" applyFont="1" applyBorder="1" applyAlignment="1">
      <alignment horizontal="right" vertical="center"/>
    </xf>
    <xf numFmtId="180" fontId="10" fillId="0" borderId="14" xfId="1" applyNumberFormat="1" applyFont="1" applyBorder="1" applyAlignment="1">
      <alignment horizontal="right" vertical="center"/>
    </xf>
    <xf numFmtId="41" fontId="10" fillId="0" borderId="2" xfId="1" applyFont="1" applyBorder="1" applyAlignment="1">
      <alignment horizontal="right" vertical="center"/>
    </xf>
    <xf numFmtId="180" fontId="10" fillId="0" borderId="2" xfId="1" applyNumberFormat="1" applyFont="1" applyBorder="1" applyAlignment="1">
      <alignment horizontal="right" vertical="center"/>
    </xf>
    <xf numFmtId="41" fontId="10" fillId="0" borderId="32" xfId="1" applyFont="1" applyBorder="1" applyAlignment="1">
      <alignment horizontal="right" vertical="center"/>
    </xf>
    <xf numFmtId="180" fontId="10" fillId="0" borderId="31" xfId="1" applyNumberFormat="1" applyFont="1" applyBorder="1" applyAlignment="1">
      <alignment horizontal="right" vertical="center"/>
    </xf>
    <xf numFmtId="9" fontId="10" fillId="0" borderId="15" xfId="0" applyNumberFormat="1" applyFont="1" applyBorder="1" applyAlignment="1">
      <alignment vertical="center"/>
    </xf>
    <xf numFmtId="41" fontId="10" fillId="0" borderId="13" xfId="1" applyFont="1" applyFill="1" applyBorder="1" applyAlignment="1">
      <alignment horizontal="right" vertical="center"/>
    </xf>
    <xf numFmtId="180" fontId="10" fillId="0" borderId="13" xfId="0" applyNumberFormat="1" applyFont="1" applyFill="1" applyBorder="1" applyAlignment="1">
      <alignment horizontal="right" vertical="center"/>
    </xf>
    <xf numFmtId="41" fontId="12" fillId="0" borderId="2" xfId="1" applyFont="1" applyFill="1" applyBorder="1" applyAlignment="1">
      <alignment horizontal="right" vertical="center"/>
    </xf>
    <xf numFmtId="180" fontId="10" fillId="0" borderId="2" xfId="0" applyNumberFormat="1" applyFont="1" applyFill="1" applyBorder="1" applyAlignment="1">
      <alignment horizontal="right" vertical="center"/>
    </xf>
    <xf numFmtId="9" fontId="10" fillId="0" borderId="15" xfId="0" quotePrefix="1" applyNumberFormat="1" applyFont="1" applyBorder="1" applyAlignment="1">
      <alignment vertical="center"/>
    </xf>
    <xf numFmtId="41" fontId="10" fillId="0" borderId="8" xfId="1" applyFont="1" applyBorder="1" applyAlignment="1">
      <alignment horizontal="right" vertical="center"/>
    </xf>
    <xf numFmtId="180" fontId="10" fillId="0" borderId="1" xfId="1" applyNumberFormat="1" applyFont="1" applyBorder="1" applyAlignment="1">
      <alignment horizontal="right" vertical="center"/>
    </xf>
    <xf numFmtId="9" fontId="10" fillId="0" borderId="22" xfId="0" quotePrefix="1" applyNumberFormat="1" applyFont="1" applyBorder="1" applyAlignment="1">
      <alignment vertical="center"/>
    </xf>
    <xf numFmtId="9" fontId="10" fillId="0" borderId="36" xfId="0" quotePrefix="1" applyNumberFormat="1" applyFont="1" applyBorder="1" applyAlignment="1">
      <alignment vertical="center"/>
    </xf>
    <xf numFmtId="0" fontId="2" fillId="3" borderId="9" xfId="0" applyFont="1" applyFill="1" applyBorder="1" applyAlignment="1">
      <alignment vertical="center"/>
    </xf>
    <xf numFmtId="181" fontId="5" fillId="3" borderId="0" xfId="0" applyNumberFormat="1" applyFont="1" applyFill="1" applyBorder="1" applyAlignment="1">
      <alignment horizontal="right" vertical="center"/>
    </xf>
    <xf numFmtId="0" fontId="2" fillId="3" borderId="0" xfId="0" applyFont="1" applyFill="1" applyBorder="1" applyAlignment="1">
      <alignment horizontal="center" vertical="center"/>
    </xf>
    <xf numFmtId="176" fontId="4" fillId="3" borderId="1" xfId="1" applyNumberFormat="1" applyFont="1" applyFill="1" applyBorder="1" applyAlignment="1">
      <alignment vertical="center" wrapText="1"/>
    </xf>
    <xf numFmtId="0" fontId="15" fillId="3" borderId="11" xfId="0" applyFont="1" applyFill="1" applyBorder="1" applyAlignment="1">
      <alignment vertical="center"/>
    </xf>
    <xf numFmtId="0" fontId="5" fillId="3" borderId="2" xfId="0" applyFont="1" applyFill="1" applyBorder="1" applyAlignment="1">
      <alignment vertical="center"/>
    </xf>
    <xf numFmtId="3" fontId="2" fillId="3" borderId="2" xfId="0" applyNumberFormat="1" applyFont="1" applyFill="1" applyBorder="1" applyAlignment="1">
      <alignment vertical="center"/>
    </xf>
    <xf numFmtId="3" fontId="4" fillId="3" borderId="13" xfId="0" applyNumberFormat="1" applyFont="1" applyFill="1" applyBorder="1" applyAlignment="1">
      <alignment vertical="center"/>
    </xf>
    <xf numFmtId="3" fontId="2" fillId="3" borderId="13" xfId="0" applyNumberFormat="1" applyFont="1" applyFill="1" applyBorder="1" applyAlignment="1">
      <alignment vertical="center"/>
    </xf>
    <xf numFmtId="177" fontId="4" fillId="3" borderId="2" xfId="0" applyNumberFormat="1" applyFont="1" applyFill="1" applyBorder="1" applyAlignment="1">
      <alignment vertical="center"/>
    </xf>
    <xf numFmtId="177" fontId="4" fillId="3" borderId="13" xfId="0" applyNumberFormat="1" applyFont="1" applyFill="1" applyBorder="1" applyAlignment="1">
      <alignment vertical="center"/>
    </xf>
    <xf numFmtId="177" fontId="4" fillId="3" borderId="8" xfId="0" applyNumberFormat="1" applyFont="1" applyFill="1" applyBorder="1" applyAlignment="1">
      <alignment vertical="center"/>
    </xf>
    <xf numFmtId="3" fontId="4" fillId="3" borderId="1" xfId="0" applyNumberFormat="1" applyFont="1" applyFill="1" applyBorder="1" applyAlignment="1">
      <alignment vertical="center"/>
    </xf>
    <xf numFmtId="3" fontId="4" fillId="3" borderId="6" xfId="0" applyNumberFormat="1" applyFont="1" applyFill="1" applyBorder="1" applyAlignment="1">
      <alignment vertical="center"/>
    </xf>
    <xf numFmtId="3" fontId="4" fillId="3" borderId="0" xfId="0" applyNumberFormat="1" applyFont="1" applyFill="1" applyBorder="1" applyAlignment="1">
      <alignment vertical="center"/>
    </xf>
    <xf numFmtId="0" fontId="9" fillId="3" borderId="6" xfId="0" applyFont="1" applyFill="1" applyBorder="1" applyAlignment="1">
      <alignment horizontal="left" vertical="center"/>
    </xf>
    <xf numFmtId="0" fontId="9" fillId="3" borderId="0" xfId="0" applyFont="1" applyFill="1" applyBorder="1" applyAlignment="1">
      <alignment horizontal="left" vertical="center"/>
    </xf>
    <xf numFmtId="0" fontId="15" fillId="3" borderId="0" xfId="0" applyFont="1" applyFill="1" applyBorder="1" applyAlignment="1">
      <alignment vertical="center"/>
    </xf>
    <xf numFmtId="0" fontId="9" fillId="3" borderId="1" xfId="0" applyFont="1" applyFill="1" applyBorder="1" applyAlignment="1">
      <alignment horizontal="left" vertical="center"/>
    </xf>
    <xf numFmtId="0" fontId="9" fillId="3" borderId="6" xfId="0" applyFont="1" applyFill="1" applyBorder="1" applyAlignment="1">
      <alignment vertical="center"/>
    </xf>
    <xf numFmtId="0" fontId="14" fillId="3" borderId="6" xfId="0" applyFont="1" applyFill="1" applyBorder="1" applyAlignment="1">
      <alignment vertical="center"/>
    </xf>
    <xf numFmtId="0" fontId="14" fillId="3" borderId="0" xfId="0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0" fontId="2" fillId="3" borderId="6" xfId="0" applyFont="1" applyFill="1" applyBorder="1" applyAlignment="1">
      <alignment vertical="center"/>
    </xf>
    <xf numFmtId="3" fontId="9" fillId="3" borderId="0" xfId="0" applyNumberFormat="1" applyFont="1" applyFill="1" applyBorder="1" applyAlignment="1">
      <alignment vertical="center"/>
    </xf>
    <xf numFmtId="41" fontId="4" fillId="3" borderId="0" xfId="1" applyFont="1" applyFill="1" applyAlignment="1">
      <alignment horizontal="center" vertical="center"/>
    </xf>
    <xf numFmtId="41" fontId="4" fillId="3" borderId="6" xfId="1" applyFont="1" applyFill="1" applyBorder="1" applyAlignment="1">
      <alignment vertical="center"/>
    </xf>
    <xf numFmtId="41" fontId="4" fillId="3" borderId="1" xfId="1" applyFont="1" applyFill="1" applyBorder="1" applyAlignment="1">
      <alignment vertical="center"/>
    </xf>
    <xf numFmtId="41" fontId="4" fillId="3" borderId="0" xfId="1" applyFont="1" applyFill="1" applyBorder="1" applyAlignment="1">
      <alignment vertical="center"/>
    </xf>
    <xf numFmtId="41" fontId="9" fillId="3" borderId="1" xfId="1" applyFont="1" applyFill="1" applyBorder="1" applyAlignment="1">
      <alignment vertical="center"/>
    </xf>
    <xf numFmtId="41" fontId="9" fillId="3" borderId="6" xfId="1" applyFont="1" applyFill="1" applyBorder="1" applyAlignment="1">
      <alignment horizontal="left" vertical="center"/>
    </xf>
    <xf numFmtId="41" fontId="9" fillId="3" borderId="0" xfId="1" applyFont="1" applyFill="1" applyBorder="1" applyAlignment="1">
      <alignment horizontal="left" vertical="center"/>
    </xf>
    <xf numFmtId="41" fontId="9" fillId="3" borderId="0" xfId="1" applyFont="1" applyFill="1" applyBorder="1" applyAlignment="1">
      <alignment vertical="center"/>
    </xf>
    <xf numFmtId="41" fontId="15" fillId="3" borderId="0" xfId="1" applyFont="1" applyFill="1" applyBorder="1" applyAlignment="1">
      <alignment vertical="center"/>
    </xf>
    <xf numFmtId="41" fontId="9" fillId="3" borderId="1" xfId="1" applyFont="1" applyFill="1" applyBorder="1" applyAlignment="1">
      <alignment horizontal="left" vertical="center"/>
    </xf>
    <xf numFmtId="41" fontId="9" fillId="3" borderId="6" xfId="1" applyFont="1" applyFill="1" applyBorder="1" applyAlignment="1">
      <alignment vertical="center"/>
    </xf>
    <xf numFmtId="41" fontId="14" fillId="3" borderId="6" xfId="1" applyFont="1" applyFill="1" applyBorder="1" applyAlignment="1">
      <alignment vertical="center"/>
    </xf>
    <xf numFmtId="41" fontId="14" fillId="3" borderId="0" xfId="1" applyFont="1" applyFill="1" applyBorder="1" applyAlignment="1">
      <alignment vertical="center"/>
    </xf>
    <xf numFmtId="41" fontId="15" fillId="3" borderId="1" xfId="1" applyFont="1" applyFill="1" applyBorder="1" applyAlignment="1">
      <alignment vertical="center"/>
    </xf>
    <xf numFmtId="41" fontId="2" fillId="3" borderId="0" xfId="1" applyFont="1" applyFill="1" applyBorder="1" applyAlignment="1">
      <alignment vertical="center"/>
    </xf>
    <xf numFmtId="41" fontId="2" fillId="3" borderId="1" xfId="1" applyFont="1" applyFill="1" applyBorder="1" applyAlignment="1">
      <alignment vertical="center"/>
    </xf>
    <xf numFmtId="41" fontId="2" fillId="3" borderId="6" xfId="1" applyFont="1" applyFill="1" applyBorder="1" applyAlignment="1">
      <alignment vertical="center"/>
    </xf>
    <xf numFmtId="41" fontId="5" fillId="3" borderId="0" xfId="1" applyFont="1" applyFill="1" applyBorder="1" applyAlignment="1">
      <alignment vertical="center"/>
    </xf>
    <xf numFmtId="41" fontId="5" fillId="2" borderId="0" xfId="1" applyFont="1" applyFill="1" applyBorder="1" applyAlignment="1">
      <alignment vertical="center"/>
    </xf>
    <xf numFmtId="41" fontId="5" fillId="2" borderId="0" xfId="1" applyFont="1" applyFill="1" applyAlignment="1">
      <alignment vertical="center"/>
    </xf>
    <xf numFmtId="10" fontId="9" fillId="3" borderId="0" xfId="0" applyNumberFormat="1" applyFont="1" applyFill="1" applyBorder="1" applyAlignment="1">
      <alignment vertical="center"/>
    </xf>
    <xf numFmtId="179" fontId="9" fillId="3" borderId="0" xfId="0" quotePrefix="1" applyNumberFormat="1" applyFont="1" applyFill="1" applyBorder="1" applyAlignment="1">
      <alignment vertical="center"/>
    </xf>
    <xf numFmtId="9" fontId="9" fillId="3" borderId="0" xfId="0" applyNumberFormat="1" applyFont="1" applyFill="1" applyBorder="1" applyAlignment="1">
      <alignment horizontal="left" vertical="center"/>
    </xf>
    <xf numFmtId="179" fontId="9" fillId="3" borderId="0" xfId="0" applyNumberFormat="1" applyFont="1" applyFill="1" applyBorder="1" applyAlignment="1">
      <alignment horizontal="left" vertical="center"/>
    </xf>
    <xf numFmtId="182" fontId="9" fillId="3" borderId="0" xfId="0" applyNumberFormat="1" applyFont="1" applyFill="1" applyBorder="1" applyAlignment="1">
      <alignment vertical="center"/>
    </xf>
    <xf numFmtId="0" fontId="14" fillId="3" borderId="11" xfId="0" applyFont="1" applyFill="1" applyBorder="1" applyAlignment="1">
      <alignment horizontal="left" vertical="center"/>
    </xf>
    <xf numFmtId="0" fontId="11" fillId="0" borderId="24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41" fontId="11" fillId="0" borderId="14" xfId="1" applyFont="1" applyFill="1" applyBorder="1" applyAlignment="1">
      <alignment horizontal="right" vertical="center"/>
    </xf>
    <xf numFmtId="180" fontId="11" fillId="0" borderId="14" xfId="1" applyNumberFormat="1" applyFont="1" applyFill="1" applyBorder="1" applyAlignment="1">
      <alignment horizontal="right" vertical="center"/>
    </xf>
    <xf numFmtId="9" fontId="11" fillId="0" borderId="15" xfId="0" applyNumberFormat="1" applyFont="1" applyBorder="1" applyAlignment="1">
      <alignment vertical="center"/>
    </xf>
    <xf numFmtId="0" fontId="11" fillId="0" borderId="14" xfId="0" applyFont="1" applyBorder="1"/>
    <xf numFmtId="41" fontId="11" fillId="0" borderId="14" xfId="1" applyFont="1" applyBorder="1" applyAlignment="1">
      <alignment horizontal="right" vertical="center"/>
    </xf>
    <xf numFmtId="41" fontId="11" fillId="0" borderId="14" xfId="0" applyNumberFormat="1" applyFont="1" applyBorder="1" applyAlignment="1">
      <alignment horizontal="right" vertical="center"/>
    </xf>
    <xf numFmtId="9" fontId="11" fillId="0" borderId="15" xfId="0" applyNumberFormat="1" applyFont="1" applyBorder="1" applyAlignment="1"/>
    <xf numFmtId="0" fontId="11" fillId="0" borderId="18" xfId="0" applyFont="1" applyBorder="1" applyAlignment="1">
      <alignment horizontal="center" vertical="center"/>
    </xf>
    <xf numFmtId="0" fontId="11" fillId="0" borderId="14" xfId="0" applyFont="1" applyFill="1" applyBorder="1" applyAlignment="1">
      <alignment horizontal="center" vertical="center" wrapText="1"/>
    </xf>
    <xf numFmtId="180" fontId="11" fillId="0" borderId="14" xfId="1" applyNumberFormat="1" applyFont="1" applyBorder="1" applyAlignment="1">
      <alignment horizontal="right" vertical="center"/>
    </xf>
    <xf numFmtId="9" fontId="11" fillId="0" borderId="15" xfId="0" quotePrefix="1" applyNumberFormat="1" applyFont="1" applyBorder="1" applyAlignment="1">
      <alignment vertical="center"/>
    </xf>
    <xf numFmtId="0" fontId="17" fillId="3" borderId="11" xfId="0" applyFont="1" applyFill="1" applyBorder="1" applyAlignment="1">
      <alignment vertical="center"/>
    </xf>
    <xf numFmtId="3" fontId="9" fillId="3" borderId="12" xfId="0" applyNumberFormat="1" applyFont="1" applyFill="1" applyBorder="1" applyAlignment="1">
      <alignment vertical="center"/>
    </xf>
    <xf numFmtId="3" fontId="14" fillId="3" borderId="10" xfId="0" applyNumberFormat="1" applyFont="1" applyFill="1" applyBorder="1" applyAlignment="1">
      <alignment vertical="center"/>
    </xf>
    <xf numFmtId="3" fontId="9" fillId="3" borderId="7" xfId="0" applyNumberFormat="1" applyFont="1" applyFill="1" applyBorder="1" applyAlignment="1">
      <alignment vertical="center"/>
    </xf>
    <xf numFmtId="0" fontId="15" fillId="3" borderId="12" xfId="0" applyFont="1" applyFill="1" applyBorder="1" applyAlignment="1">
      <alignment vertical="center"/>
    </xf>
    <xf numFmtId="0" fontId="9" fillId="3" borderId="0" xfId="0" applyFont="1" applyFill="1" applyAlignment="1">
      <alignment horizontal="right" vertical="center"/>
    </xf>
    <xf numFmtId="178" fontId="9" fillId="3" borderId="12" xfId="0" applyNumberFormat="1" applyFont="1" applyFill="1" applyBorder="1" applyAlignment="1">
      <alignment vertical="center"/>
    </xf>
    <xf numFmtId="178" fontId="14" fillId="3" borderId="10" xfId="0" applyNumberFormat="1" applyFont="1" applyFill="1" applyBorder="1" applyAlignment="1">
      <alignment vertical="center"/>
    </xf>
    <xf numFmtId="3" fontId="14" fillId="3" borderId="7" xfId="0" applyNumberFormat="1" applyFont="1" applyFill="1" applyBorder="1" applyAlignment="1">
      <alignment vertical="center"/>
    </xf>
    <xf numFmtId="3" fontId="14" fillId="3" borderId="12" xfId="0" applyNumberFormat="1" applyFont="1" applyFill="1" applyBorder="1" applyAlignment="1">
      <alignment vertical="center"/>
    </xf>
    <xf numFmtId="3" fontId="17" fillId="3" borderId="12" xfId="0" applyNumberFormat="1" applyFont="1" applyFill="1" applyBorder="1" applyAlignment="1">
      <alignment vertical="center"/>
    </xf>
    <xf numFmtId="0" fontId="15" fillId="3" borderId="9" xfId="0" applyFont="1" applyFill="1" applyBorder="1" applyAlignment="1">
      <alignment vertical="center"/>
    </xf>
    <xf numFmtId="3" fontId="17" fillId="3" borderId="10" xfId="0" applyNumberFormat="1" applyFont="1" applyFill="1" applyBorder="1" applyAlignment="1">
      <alignment vertical="center"/>
    </xf>
    <xf numFmtId="41" fontId="10" fillId="0" borderId="8" xfId="1" applyFont="1" applyBorder="1" applyAlignment="1">
      <alignment horizontal="right" vertical="center"/>
    </xf>
    <xf numFmtId="0" fontId="11" fillId="0" borderId="14" xfId="0" applyFont="1" applyBorder="1" applyAlignment="1">
      <alignment horizontal="center"/>
    </xf>
    <xf numFmtId="3" fontId="9" fillId="3" borderId="5" xfId="0" applyNumberFormat="1" applyFont="1" applyFill="1" applyBorder="1" applyAlignment="1">
      <alignment vertical="center"/>
    </xf>
    <xf numFmtId="3" fontId="9" fillId="3" borderId="6" xfId="0" applyNumberFormat="1" applyFont="1" applyFill="1" applyBorder="1" applyAlignment="1">
      <alignment vertical="center"/>
    </xf>
    <xf numFmtId="3" fontId="9" fillId="3" borderId="7" xfId="0" applyNumberFormat="1" applyFont="1" applyFill="1" applyBorder="1" applyAlignment="1">
      <alignment horizontal="right" vertical="center"/>
    </xf>
    <xf numFmtId="3" fontId="9" fillId="3" borderId="11" xfId="0" applyNumberFormat="1" applyFont="1" applyFill="1" applyBorder="1" applyAlignment="1">
      <alignment vertical="center"/>
    </xf>
    <xf numFmtId="3" fontId="9" fillId="3" borderId="12" xfId="0" applyNumberFormat="1" applyFont="1" applyFill="1" applyBorder="1" applyAlignment="1">
      <alignment horizontal="right" vertical="center"/>
    </xf>
    <xf numFmtId="3" fontId="9" fillId="3" borderId="9" xfId="0" applyNumberFormat="1" applyFont="1" applyFill="1" applyBorder="1" applyAlignment="1">
      <alignment vertical="center"/>
    </xf>
    <xf numFmtId="3" fontId="9" fillId="3" borderId="1" xfId="0" applyNumberFormat="1" applyFont="1" applyFill="1" applyBorder="1" applyAlignment="1">
      <alignment vertical="center"/>
    </xf>
    <xf numFmtId="3" fontId="9" fillId="3" borderId="10" xfId="0" applyNumberFormat="1" applyFont="1" applyFill="1" applyBorder="1" applyAlignment="1">
      <alignment vertical="center"/>
    </xf>
    <xf numFmtId="177" fontId="9" fillId="3" borderId="12" xfId="0" applyNumberFormat="1" applyFont="1" applyFill="1" applyBorder="1" applyAlignment="1">
      <alignment vertical="center"/>
    </xf>
    <xf numFmtId="177" fontId="9" fillId="3" borderId="10" xfId="0" applyNumberFormat="1" applyFont="1" applyFill="1" applyBorder="1" applyAlignment="1">
      <alignment vertical="center"/>
    </xf>
    <xf numFmtId="0" fontId="9" fillId="3" borderId="0" xfId="0" applyFont="1" applyFill="1" applyAlignment="1">
      <alignment horizontal="center" vertical="center"/>
    </xf>
    <xf numFmtId="41" fontId="9" fillId="3" borderId="0" xfId="1" applyFont="1" applyFill="1" applyAlignment="1">
      <alignment horizontal="center" vertical="center"/>
    </xf>
    <xf numFmtId="178" fontId="9" fillId="3" borderId="7" xfId="0" applyNumberFormat="1" applyFont="1" applyFill="1" applyBorder="1" applyAlignment="1">
      <alignment vertical="center"/>
    </xf>
    <xf numFmtId="0" fontId="14" fillId="3" borderId="5" xfId="0" applyFont="1" applyFill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1" fillId="0" borderId="27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2" xfId="0" applyFont="1" applyBorder="1" applyAlignment="1">
      <alignment horizontal="left" vertical="center"/>
    </xf>
    <xf numFmtId="0" fontId="11" fillId="0" borderId="8" xfId="0" applyFont="1" applyBorder="1" applyAlignment="1">
      <alignment horizontal="left" vertical="center"/>
    </xf>
    <xf numFmtId="180" fontId="11" fillId="0" borderId="14" xfId="0" applyNumberFormat="1" applyFont="1" applyBorder="1" applyAlignment="1">
      <alignment horizontal="right" vertical="center" wrapText="1"/>
    </xf>
    <xf numFmtId="180" fontId="11" fillId="0" borderId="14" xfId="0" applyNumberFormat="1" applyFont="1" applyBorder="1" applyAlignment="1">
      <alignment horizontal="right" vertical="center"/>
    </xf>
    <xf numFmtId="9" fontId="11" fillId="0" borderId="14" xfId="0" applyNumberFormat="1" applyFont="1" applyBorder="1" applyAlignment="1">
      <alignment vertical="center" wrapText="1"/>
    </xf>
    <xf numFmtId="9" fontId="11" fillId="0" borderId="14" xfId="0" applyNumberFormat="1" applyFont="1" applyBorder="1" applyAlignment="1">
      <alignment vertical="center"/>
    </xf>
    <xf numFmtId="180" fontId="11" fillId="0" borderId="2" xfId="1" applyNumberFormat="1" applyFont="1" applyBorder="1" applyAlignment="1">
      <alignment horizontal="right" vertical="center"/>
    </xf>
    <xf numFmtId="180" fontId="11" fillId="0" borderId="8" xfId="1" applyNumberFormat="1" applyFont="1" applyBorder="1" applyAlignment="1">
      <alignment horizontal="right" vertical="center"/>
    </xf>
    <xf numFmtId="180" fontId="11" fillId="0" borderId="2" xfId="0" applyNumberFormat="1" applyFont="1" applyBorder="1" applyAlignment="1">
      <alignment horizontal="right" vertical="center"/>
    </xf>
    <xf numFmtId="180" fontId="11" fillId="0" borderId="8" xfId="0" applyNumberFormat="1" applyFont="1" applyBorder="1" applyAlignment="1">
      <alignment horizontal="right" vertical="center"/>
    </xf>
    <xf numFmtId="9" fontId="11" fillId="0" borderId="22" xfId="0" applyNumberFormat="1" applyFont="1" applyBorder="1" applyAlignment="1">
      <alignment vertical="center"/>
    </xf>
    <xf numFmtId="9" fontId="11" fillId="0" borderId="21" xfId="0" applyNumberFormat="1" applyFont="1" applyBorder="1" applyAlignment="1">
      <alignment vertical="center"/>
    </xf>
    <xf numFmtId="0" fontId="11" fillId="0" borderId="16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vertical="center"/>
    </xf>
    <xf numFmtId="0" fontId="11" fillId="0" borderId="8" xfId="0" applyFont="1" applyBorder="1" applyAlignment="1">
      <alignment vertical="center"/>
    </xf>
    <xf numFmtId="3" fontId="11" fillId="0" borderId="2" xfId="0" applyNumberFormat="1" applyFont="1" applyBorder="1" applyAlignment="1">
      <alignment horizontal="right" vertical="center"/>
    </xf>
    <xf numFmtId="0" fontId="11" fillId="0" borderId="8" xfId="0" applyFont="1" applyBorder="1" applyAlignment="1">
      <alignment horizontal="right" vertical="center"/>
    </xf>
    <xf numFmtId="41" fontId="11" fillId="0" borderId="2" xfId="1" applyFont="1" applyBorder="1" applyAlignment="1">
      <alignment horizontal="center" vertical="center" wrapText="1"/>
    </xf>
    <xf numFmtId="41" fontId="11" fillId="0" borderId="8" xfId="1" applyFont="1" applyBorder="1" applyAlignment="1">
      <alignment horizontal="center" vertical="center" wrapText="1"/>
    </xf>
    <xf numFmtId="9" fontId="11" fillId="0" borderId="22" xfId="0" applyNumberFormat="1" applyFont="1" applyBorder="1" applyAlignment="1">
      <alignment vertical="center" wrapText="1"/>
    </xf>
    <xf numFmtId="9" fontId="11" fillId="0" borderId="21" xfId="0" applyNumberFormat="1" applyFont="1" applyBorder="1" applyAlignment="1">
      <alignment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 wrapText="1"/>
    </xf>
    <xf numFmtId="41" fontId="11" fillId="0" borderId="2" xfId="1" applyFont="1" applyFill="1" applyBorder="1" applyAlignment="1">
      <alignment horizontal="right" vertical="center"/>
    </xf>
    <xf numFmtId="41" fontId="11" fillId="0" borderId="8" xfId="1" applyFont="1" applyFill="1" applyBorder="1" applyAlignment="1">
      <alignment horizontal="right" vertical="center"/>
    </xf>
    <xf numFmtId="41" fontId="11" fillId="0" borderId="2" xfId="1" applyFont="1" applyBorder="1" applyAlignment="1">
      <alignment horizontal="right" vertical="center" wrapText="1"/>
    </xf>
    <xf numFmtId="41" fontId="11" fillId="0" borderId="8" xfId="1" applyFont="1" applyBorder="1" applyAlignment="1">
      <alignment horizontal="right" vertical="center" wrapText="1"/>
    </xf>
    <xf numFmtId="0" fontId="11" fillId="0" borderId="22" xfId="0" applyNumberFormat="1" applyFont="1" applyBorder="1" applyAlignment="1">
      <alignment vertical="center" wrapText="1"/>
    </xf>
    <xf numFmtId="0" fontId="11" fillId="0" borderId="21" xfId="0" applyNumberFormat="1" applyFont="1" applyBorder="1" applyAlignment="1">
      <alignment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180" fontId="10" fillId="0" borderId="14" xfId="1" applyNumberFormat="1" applyFont="1" applyBorder="1" applyAlignment="1">
      <alignment horizontal="right" vertical="center" wrapText="1"/>
    </xf>
    <xf numFmtId="41" fontId="10" fillId="0" borderId="2" xfId="1" applyFont="1" applyBorder="1" applyAlignment="1">
      <alignment horizontal="right" vertical="center" wrapText="1"/>
    </xf>
    <xf numFmtId="41" fontId="10" fillId="0" borderId="8" xfId="1" applyFont="1" applyBorder="1" applyAlignment="1">
      <alignment horizontal="right" vertical="center" wrapText="1"/>
    </xf>
    <xf numFmtId="9" fontId="10" fillId="0" borderId="22" xfId="0" applyNumberFormat="1" applyFont="1" applyBorder="1" applyAlignment="1">
      <alignment vertical="center" wrapText="1"/>
    </xf>
    <xf numFmtId="9" fontId="10" fillId="0" borderId="21" xfId="0" applyNumberFormat="1" applyFont="1" applyBorder="1" applyAlignment="1">
      <alignment vertical="center" wrapText="1"/>
    </xf>
    <xf numFmtId="0" fontId="11" fillId="0" borderId="2" xfId="0" applyFont="1" applyBorder="1" applyAlignment="1">
      <alignment horizontal="right" vertical="center" wrapText="1"/>
    </xf>
    <xf numFmtId="0" fontId="11" fillId="0" borderId="8" xfId="0" applyFont="1" applyBorder="1" applyAlignment="1">
      <alignment horizontal="right" vertical="center" wrapText="1"/>
    </xf>
    <xf numFmtId="9" fontId="10" fillId="0" borderId="22" xfId="0" quotePrefix="1" applyNumberFormat="1" applyFont="1" applyBorder="1" applyAlignment="1">
      <alignment vertical="center"/>
    </xf>
    <xf numFmtId="9" fontId="10" fillId="0" borderId="21" xfId="0" quotePrefix="1" applyNumberFormat="1" applyFont="1" applyBorder="1" applyAlignment="1">
      <alignment vertical="center"/>
    </xf>
    <xf numFmtId="0" fontId="11" fillId="0" borderId="17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/>
    </xf>
    <xf numFmtId="41" fontId="11" fillId="0" borderId="2" xfId="0" applyNumberFormat="1" applyFont="1" applyBorder="1" applyAlignment="1">
      <alignment horizontal="center" vertical="center" wrapText="1"/>
    </xf>
    <xf numFmtId="41" fontId="11" fillId="0" borderId="13" xfId="0" applyNumberFormat="1" applyFont="1" applyBorder="1" applyAlignment="1">
      <alignment horizontal="center" vertical="center" wrapText="1"/>
    </xf>
    <xf numFmtId="41" fontId="11" fillId="0" borderId="8" xfId="0" applyNumberFormat="1" applyFont="1" applyBorder="1" applyAlignment="1">
      <alignment horizontal="center" vertical="center" wrapText="1"/>
    </xf>
    <xf numFmtId="9" fontId="10" fillId="0" borderId="22" xfId="0" applyNumberFormat="1" applyFont="1" applyBorder="1" applyAlignment="1">
      <alignment vertical="center"/>
    </xf>
    <xf numFmtId="9" fontId="10" fillId="0" borderId="21" xfId="0" applyNumberFormat="1" applyFont="1" applyBorder="1" applyAlignment="1">
      <alignment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41" fontId="10" fillId="0" borderId="2" xfId="1" applyFont="1" applyFill="1" applyBorder="1" applyAlignment="1">
      <alignment horizontal="right" vertical="center"/>
    </xf>
    <xf numFmtId="41" fontId="10" fillId="0" borderId="13" xfId="1" applyFont="1" applyFill="1" applyBorder="1" applyAlignment="1">
      <alignment horizontal="right" vertical="center"/>
    </xf>
    <xf numFmtId="41" fontId="10" fillId="0" borderId="8" xfId="1" applyFont="1" applyFill="1" applyBorder="1" applyAlignment="1">
      <alignment horizontal="right" vertical="center"/>
    </xf>
    <xf numFmtId="180" fontId="10" fillId="0" borderId="2" xfId="1" applyNumberFormat="1" applyFont="1" applyFill="1" applyBorder="1" applyAlignment="1">
      <alignment horizontal="right" vertical="center"/>
    </xf>
    <xf numFmtId="180" fontId="10" fillId="0" borderId="13" xfId="1" applyNumberFormat="1" applyFont="1" applyFill="1" applyBorder="1" applyAlignment="1">
      <alignment horizontal="right" vertical="center"/>
    </xf>
    <xf numFmtId="180" fontId="10" fillId="0" borderId="8" xfId="1" applyNumberFormat="1" applyFont="1" applyFill="1" applyBorder="1" applyAlignment="1">
      <alignment horizontal="right" vertical="center"/>
    </xf>
    <xf numFmtId="180" fontId="10" fillId="0" borderId="2" xfId="0" applyNumberFormat="1" applyFont="1" applyBorder="1" applyAlignment="1">
      <alignment horizontal="right" vertical="center"/>
    </xf>
    <xf numFmtId="180" fontId="10" fillId="0" borderId="13" xfId="0" applyNumberFormat="1" applyFont="1" applyBorder="1" applyAlignment="1">
      <alignment horizontal="right" vertical="center"/>
    </xf>
    <xf numFmtId="180" fontId="10" fillId="0" borderId="8" xfId="0" applyNumberFormat="1" applyFont="1" applyBorder="1" applyAlignment="1">
      <alignment horizontal="right" vertical="center"/>
    </xf>
    <xf numFmtId="9" fontId="10" fillId="0" borderId="29" xfId="0" applyNumberFormat="1" applyFont="1" applyBorder="1" applyAlignment="1">
      <alignment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41" fontId="10" fillId="0" borderId="13" xfId="1" applyFont="1" applyBorder="1" applyAlignment="1">
      <alignment horizontal="right" vertical="center" wrapText="1"/>
    </xf>
    <xf numFmtId="9" fontId="10" fillId="0" borderId="29" xfId="0" applyNumberFormat="1" applyFont="1" applyBorder="1" applyAlignment="1">
      <alignment vertical="center" wrapText="1"/>
    </xf>
    <xf numFmtId="41" fontId="10" fillId="0" borderId="2" xfId="1" applyFont="1" applyBorder="1" applyAlignment="1">
      <alignment horizontal="right" vertical="center"/>
    </xf>
    <xf numFmtId="41" fontId="10" fillId="0" borderId="8" xfId="1" applyFont="1" applyBorder="1" applyAlignment="1">
      <alignment horizontal="right" vertical="center"/>
    </xf>
    <xf numFmtId="180" fontId="10" fillId="0" borderId="2" xfId="1" applyNumberFormat="1" applyFont="1" applyBorder="1" applyAlignment="1">
      <alignment horizontal="right" vertical="center"/>
    </xf>
    <xf numFmtId="180" fontId="10" fillId="0" borderId="8" xfId="1" applyNumberFormat="1" applyFont="1" applyBorder="1" applyAlignment="1">
      <alignment horizontal="right" vertical="center"/>
    </xf>
    <xf numFmtId="9" fontId="11" fillId="0" borderId="2" xfId="0" applyNumberFormat="1" applyFont="1" applyBorder="1" applyAlignment="1">
      <alignment vertical="center" wrapText="1"/>
    </xf>
    <xf numFmtId="9" fontId="11" fillId="0" borderId="13" xfId="0" applyNumberFormat="1" applyFont="1" applyBorder="1" applyAlignment="1">
      <alignment vertical="center" wrapText="1"/>
    </xf>
    <xf numFmtId="41" fontId="11" fillId="0" borderId="8" xfId="0" applyNumberFormat="1" applyFont="1" applyBorder="1" applyAlignment="1">
      <alignment vertical="center" wrapText="1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2" xfId="0" applyFont="1" applyBorder="1" applyAlignment="1">
      <alignment horizontal="right" vertical="center" wrapText="1"/>
    </xf>
    <xf numFmtId="0" fontId="10" fillId="0" borderId="8" xfId="0" applyFont="1" applyBorder="1" applyAlignment="1">
      <alignment horizontal="right" vertical="center" wrapText="1"/>
    </xf>
    <xf numFmtId="0" fontId="2" fillId="3" borderId="14" xfId="0" applyFont="1" applyFill="1" applyBorder="1" applyAlignment="1">
      <alignment horizontal="center" vertical="center"/>
    </xf>
    <xf numFmtId="41" fontId="8" fillId="3" borderId="2" xfId="1" applyFont="1" applyFill="1" applyBorder="1" applyAlignment="1">
      <alignment horizontal="center" vertical="center" wrapText="1"/>
    </xf>
    <xf numFmtId="41" fontId="8" fillId="3" borderId="8" xfId="1" applyFont="1" applyFill="1" applyBorder="1" applyAlignment="1">
      <alignment horizontal="center" vertical="center" wrapText="1"/>
    </xf>
    <xf numFmtId="41" fontId="5" fillId="3" borderId="2" xfId="1" applyFont="1" applyFill="1" applyBorder="1" applyAlignment="1">
      <alignment horizontal="center" vertical="center" wrapText="1"/>
    </xf>
    <xf numFmtId="41" fontId="5" fillId="3" borderId="8" xfId="1" applyFont="1" applyFill="1" applyBorder="1" applyAlignment="1">
      <alignment horizontal="center" vertical="center" wrapText="1"/>
    </xf>
    <xf numFmtId="41" fontId="4" fillId="3" borderId="5" xfId="1" applyFont="1" applyFill="1" applyBorder="1" applyAlignment="1">
      <alignment horizontal="center" vertical="center"/>
    </xf>
    <xf numFmtId="41" fontId="4" fillId="3" borderId="9" xfId="1" applyFont="1" applyFill="1" applyBorder="1" applyAlignment="1">
      <alignment horizontal="center" vertical="center"/>
    </xf>
    <xf numFmtId="41" fontId="4" fillId="3" borderId="2" xfId="1" applyFont="1" applyFill="1" applyBorder="1" applyAlignment="1">
      <alignment horizontal="center" vertical="center"/>
    </xf>
    <xf numFmtId="41" fontId="4" fillId="3" borderId="8" xfId="1" applyFont="1" applyFill="1" applyBorder="1" applyAlignment="1">
      <alignment horizontal="center" vertical="center"/>
    </xf>
    <xf numFmtId="41" fontId="4" fillId="3" borderId="14" xfId="1" applyFont="1" applyFill="1" applyBorder="1" applyAlignment="1">
      <alignment horizontal="center" vertical="center"/>
    </xf>
    <xf numFmtId="41" fontId="2" fillId="3" borderId="2" xfId="0" applyNumberFormat="1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176" fontId="4" fillId="3" borderId="2" xfId="1" applyNumberFormat="1" applyFont="1" applyFill="1" applyBorder="1" applyAlignment="1">
      <alignment vertical="center"/>
    </xf>
    <xf numFmtId="176" fontId="4" fillId="3" borderId="8" xfId="1" applyNumberFormat="1" applyFont="1" applyFill="1" applyBorder="1" applyAlignment="1">
      <alignment vertical="center"/>
    </xf>
    <xf numFmtId="3" fontId="4" fillId="3" borderId="2" xfId="1" applyNumberFormat="1" applyFont="1" applyFill="1" applyBorder="1" applyAlignment="1">
      <alignment horizontal="center" vertical="center"/>
    </xf>
    <xf numFmtId="3" fontId="4" fillId="3" borderId="13" xfId="1" applyNumberFormat="1" applyFont="1" applyFill="1" applyBorder="1" applyAlignment="1">
      <alignment horizontal="center" vertical="center"/>
    </xf>
    <xf numFmtId="3" fontId="4" fillId="3" borderId="8" xfId="1" applyNumberFormat="1" applyFont="1" applyFill="1" applyBorder="1" applyAlignment="1">
      <alignment horizontal="center" vertical="center"/>
    </xf>
    <xf numFmtId="41" fontId="5" fillId="3" borderId="2" xfId="0" applyNumberFormat="1" applyFont="1" applyFill="1" applyBorder="1" applyAlignment="1">
      <alignment horizontal="center" vertical="center"/>
    </xf>
    <xf numFmtId="41" fontId="5" fillId="3" borderId="13" xfId="0" applyNumberFormat="1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41" fontId="5" fillId="3" borderId="2" xfId="1" applyFont="1" applyFill="1" applyBorder="1" applyAlignment="1">
      <alignment horizontal="center" vertical="center"/>
    </xf>
    <xf numFmtId="41" fontId="5" fillId="3" borderId="13" xfId="1" applyFont="1" applyFill="1" applyBorder="1" applyAlignment="1">
      <alignment horizontal="center" vertical="center"/>
    </xf>
    <xf numFmtId="41" fontId="5" fillId="3" borderId="8" xfId="1" applyFont="1" applyFill="1" applyBorder="1" applyAlignment="1">
      <alignment horizontal="center" vertical="center"/>
    </xf>
    <xf numFmtId="41" fontId="5" fillId="3" borderId="3" xfId="0" applyNumberFormat="1" applyFont="1" applyFill="1" applyBorder="1" applyAlignment="1">
      <alignment horizontal="center" vertical="center"/>
    </xf>
    <xf numFmtId="41" fontId="7" fillId="3" borderId="2" xfId="1" applyFont="1" applyFill="1" applyBorder="1" applyAlignment="1">
      <alignment horizontal="center" vertical="center"/>
    </xf>
    <xf numFmtId="41" fontId="7" fillId="3" borderId="13" xfId="1" applyFont="1" applyFill="1" applyBorder="1" applyAlignment="1">
      <alignment horizontal="center" vertical="center"/>
    </xf>
    <xf numFmtId="41" fontId="7" fillId="3" borderId="8" xfId="1" applyFont="1" applyFill="1" applyBorder="1" applyAlignment="1">
      <alignment horizontal="center" vertical="center"/>
    </xf>
    <xf numFmtId="10" fontId="4" fillId="3" borderId="2" xfId="4" applyNumberFormat="1" applyFont="1" applyFill="1" applyBorder="1" applyAlignment="1">
      <alignment horizontal="center" vertical="center"/>
    </xf>
    <xf numFmtId="10" fontId="4" fillId="3" borderId="8" xfId="4" applyNumberFormat="1" applyFont="1" applyFill="1" applyBorder="1" applyAlignment="1">
      <alignment horizontal="center" vertical="center"/>
    </xf>
    <xf numFmtId="0" fontId="14" fillId="3" borderId="5" xfId="0" applyFont="1" applyFill="1" applyBorder="1" applyAlignment="1">
      <alignment horizontal="center" vertical="center"/>
    </xf>
    <xf numFmtId="0" fontId="14" fillId="3" borderId="6" xfId="0" applyFont="1" applyFill="1" applyBorder="1" applyAlignment="1">
      <alignment horizontal="center" vertical="center"/>
    </xf>
    <xf numFmtId="0" fontId="14" fillId="3" borderId="7" xfId="0" applyFont="1" applyFill="1" applyBorder="1" applyAlignment="1">
      <alignment horizontal="center" vertical="center"/>
    </xf>
    <xf numFmtId="0" fontId="14" fillId="3" borderId="9" xfId="0" applyFont="1" applyFill="1" applyBorder="1" applyAlignment="1">
      <alignment vertical="center"/>
    </xf>
    <xf numFmtId="0" fontId="14" fillId="3" borderId="1" xfId="0" applyFont="1" applyFill="1" applyBorder="1" applyAlignment="1">
      <alignment vertical="center"/>
    </xf>
    <xf numFmtId="0" fontId="14" fillId="3" borderId="10" xfId="0" applyFont="1" applyFill="1" applyBorder="1" applyAlignment="1">
      <alignment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7" fillId="3" borderId="0" xfId="0" applyFont="1" applyFill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0" fontId="2" fillId="3" borderId="10" xfId="0" applyFont="1" applyFill="1" applyBorder="1" applyAlignment="1">
      <alignment vertical="center"/>
    </xf>
    <xf numFmtId="41" fontId="2" fillId="3" borderId="2" xfId="1" applyNumberFormat="1" applyFont="1" applyFill="1" applyBorder="1" applyAlignment="1">
      <alignment horizontal="center" vertical="center"/>
    </xf>
    <xf numFmtId="41" fontId="2" fillId="3" borderId="13" xfId="1" applyNumberFormat="1" applyFont="1" applyFill="1" applyBorder="1" applyAlignment="1">
      <alignment horizontal="center" vertical="center"/>
    </xf>
    <xf numFmtId="41" fontId="2" fillId="3" borderId="8" xfId="1" applyNumberFormat="1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/>
    </xf>
    <xf numFmtId="0" fontId="4" fillId="3" borderId="8" xfId="0" applyFont="1" applyFill="1" applyBorder="1" applyAlignment="1">
      <alignment horizontal="left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41" fontId="2" fillId="3" borderId="2" xfId="1" applyFont="1" applyFill="1" applyBorder="1" applyAlignment="1">
      <alignment horizontal="center" vertical="center"/>
    </xf>
    <xf numFmtId="41" fontId="2" fillId="3" borderId="8" xfId="1" applyFont="1" applyFill="1" applyBorder="1" applyAlignment="1">
      <alignment horizontal="center" vertical="center"/>
    </xf>
    <xf numFmtId="41" fontId="2" fillId="3" borderId="2" xfId="1" applyFont="1" applyFill="1" applyBorder="1" applyAlignment="1">
      <alignment horizontal="center" vertical="center" wrapText="1"/>
    </xf>
    <xf numFmtId="41" fontId="2" fillId="3" borderId="8" xfId="1" applyFont="1" applyFill="1" applyBorder="1" applyAlignment="1">
      <alignment horizontal="center" vertical="center" wrapText="1"/>
    </xf>
    <xf numFmtId="41" fontId="2" fillId="3" borderId="13" xfId="1" applyFont="1" applyFill="1" applyBorder="1" applyAlignment="1">
      <alignment horizontal="center" vertical="center" wrapText="1"/>
    </xf>
    <xf numFmtId="41" fontId="2" fillId="3" borderId="13" xfId="1" applyFont="1" applyFill="1" applyBorder="1" applyAlignment="1">
      <alignment horizontal="center" vertical="center"/>
    </xf>
    <xf numFmtId="9" fontId="5" fillId="3" borderId="2" xfId="4" applyFont="1" applyFill="1" applyBorder="1" applyAlignment="1">
      <alignment horizontal="center" vertical="center"/>
    </xf>
    <xf numFmtId="9" fontId="5" fillId="3" borderId="8" xfId="4" applyFont="1" applyFill="1" applyBorder="1" applyAlignment="1">
      <alignment horizontal="center" vertical="center"/>
    </xf>
    <xf numFmtId="9" fontId="5" fillId="3" borderId="13" xfId="4" applyFont="1" applyFill="1" applyBorder="1" applyAlignment="1">
      <alignment horizontal="center" vertical="center"/>
    </xf>
    <xf numFmtId="9" fontId="5" fillId="3" borderId="11" xfId="4" applyFont="1" applyFill="1" applyBorder="1" applyAlignment="1">
      <alignment horizontal="center" vertical="center"/>
    </xf>
    <xf numFmtId="9" fontId="4" fillId="3" borderId="2" xfId="4" applyFont="1" applyFill="1" applyBorder="1" applyAlignment="1">
      <alignment horizontal="center" vertical="center"/>
    </xf>
    <xf numFmtId="9" fontId="4" fillId="3" borderId="13" xfId="4" applyFont="1" applyFill="1" applyBorder="1" applyAlignment="1">
      <alignment horizontal="center" vertical="center"/>
    </xf>
    <xf numFmtId="9" fontId="4" fillId="3" borderId="8" xfId="4" applyFont="1" applyFill="1" applyBorder="1" applyAlignment="1">
      <alignment horizontal="center" vertical="center"/>
    </xf>
    <xf numFmtId="41" fontId="2" fillId="3" borderId="2" xfId="1" applyFont="1" applyFill="1" applyBorder="1" applyAlignment="1" applyProtection="1">
      <alignment horizontal="center" vertical="center"/>
    </xf>
    <xf numFmtId="41" fontId="2" fillId="3" borderId="13" xfId="1" applyFont="1" applyFill="1" applyBorder="1" applyAlignment="1" applyProtection="1">
      <alignment horizontal="center" vertical="center"/>
    </xf>
    <xf numFmtId="41" fontId="2" fillId="3" borderId="8" xfId="1" applyFont="1" applyFill="1" applyBorder="1" applyAlignment="1" applyProtection="1">
      <alignment horizontal="center" vertical="center"/>
    </xf>
    <xf numFmtId="41" fontId="9" fillId="3" borderId="0" xfId="1" applyFont="1" applyFill="1" applyBorder="1" applyAlignment="1">
      <alignment horizontal="center" vertical="center"/>
    </xf>
    <xf numFmtId="41" fontId="5" fillId="3" borderId="8" xfId="0" applyNumberFormat="1" applyFont="1" applyFill="1" applyBorder="1" applyAlignment="1">
      <alignment horizontal="center" vertical="center"/>
    </xf>
    <xf numFmtId="9" fontId="4" fillId="3" borderId="2" xfId="4" applyFont="1" applyFill="1" applyBorder="1" applyAlignment="1">
      <alignment horizontal="center" vertical="center" wrapText="1"/>
    </xf>
    <xf numFmtId="9" fontId="4" fillId="3" borderId="8" xfId="4" applyFont="1" applyFill="1" applyBorder="1" applyAlignment="1">
      <alignment horizontal="center" vertical="center" wrapText="1"/>
    </xf>
  </cellXfs>
  <cellStyles count="5">
    <cellStyle name="백분율" xfId="4" builtinId="5"/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"/>
  <sheetViews>
    <sheetView tabSelected="1" workbookViewId="0">
      <selection activeCell="I36" sqref="I36"/>
    </sheetView>
  </sheetViews>
  <sheetFormatPr defaultRowHeight="12" x14ac:dyDescent="0.2"/>
  <cols>
    <col min="1" max="1" width="7" style="47" customWidth="1"/>
    <col min="2" max="3" width="6.88671875" style="47" customWidth="1"/>
    <col min="4" max="4" width="11.109375" style="47" customWidth="1"/>
    <col min="5" max="5" width="9.88671875" style="47" bestFit="1" customWidth="1"/>
    <col min="6" max="7" width="8.77734375" style="47" customWidth="1"/>
    <col min="8" max="8" width="8.33203125" style="47" customWidth="1"/>
    <col min="9" max="9" width="9.5546875" style="47" customWidth="1"/>
    <col min="10" max="10" width="11.33203125" style="47" customWidth="1"/>
    <col min="11" max="11" width="10.77734375" style="48" customWidth="1"/>
    <col min="12" max="12" width="9.88671875" style="47" bestFit="1" customWidth="1"/>
    <col min="13" max="13" width="8.77734375" style="47" customWidth="1"/>
    <col min="14" max="14" width="7.77734375" style="47" customWidth="1"/>
    <col min="15" max="16384" width="8.88671875" style="47"/>
  </cols>
  <sheetData>
    <row r="1" spans="1:14" s="53" customFormat="1" ht="22.5" customHeight="1" x14ac:dyDescent="0.15">
      <c r="A1" s="251" t="s">
        <v>163</v>
      </c>
      <c r="B1" s="251"/>
      <c r="C1" s="251"/>
      <c r="D1" s="251"/>
      <c r="E1" s="251"/>
      <c r="F1" s="251"/>
      <c r="G1" s="251"/>
      <c r="H1" s="251"/>
      <c r="I1" s="251"/>
      <c r="J1" s="251"/>
      <c r="K1" s="251"/>
      <c r="L1" s="251"/>
      <c r="M1" s="251"/>
      <c r="N1" s="251"/>
    </row>
    <row r="2" spans="1:14" s="53" customFormat="1" ht="15" customHeight="1" thickBot="1" x14ac:dyDescent="0.2">
      <c r="A2" s="74" t="s">
        <v>49</v>
      </c>
      <c r="C2" s="73"/>
      <c r="D2" s="72"/>
      <c r="E2" s="72"/>
      <c r="F2" s="72"/>
      <c r="G2" s="72"/>
      <c r="K2" s="71"/>
      <c r="M2" s="70"/>
      <c r="N2" s="70" t="s">
        <v>48</v>
      </c>
    </row>
    <row r="3" spans="1:14" s="53" customFormat="1" ht="20.25" customHeight="1" x14ac:dyDescent="0.15">
      <c r="A3" s="252" t="s">
        <v>47</v>
      </c>
      <c r="B3" s="253"/>
      <c r="C3" s="253"/>
      <c r="D3" s="253"/>
      <c r="E3" s="253"/>
      <c r="F3" s="253"/>
      <c r="G3" s="253"/>
      <c r="H3" s="252" t="s">
        <v>46</v>
      </c>
      <c r="I3" s="253"/>
      <c r="J3" s="253"/>
      <c r="K3" s="253"/>
      <c r="L3" s="253"/>
      <c r="M3" s="253"/>
      <c r="N3" s="254"/>
    </row>
    <row r="4" spans="1:14" s="53" customFormat="1" ht="15" customHeight="1" x14ac:dyDescent="0.15">
      <c r="A4" s="255" t="s">
        <v>6</v>
      </c>
      <c r="B4" s="257" t="s">
        <v>7</v>
      </c>
      <c r="C4" s="259" t="s">
        <v>19</v>
      </c>
      <c r="D4" s="261" t="s">
        <v>116</v>
      </c>
      <c r="E4" s="262" t="s">
        <v>162</v>
      </c>
      <c r="F4" s="263" t="s">
        <v>43</v>
      </c>
      <c r="G4" s="263"/>
      <c r="H4" s="255" t="s">
        <v>45</v>
      </c>
      <c r="I4" s="259" t="s">
        <v>44</v>
      </c>
      <c r="J4" s="259" t="s">
        <v>19</v>
      </c>
      <c r="K4" s="261" t="s">
        <v>116</v>
      </c>
      <c r="L4" s="262" t="s">
        <v>162</v>
      </c>
      <c r="M4" s="264" t="s">
        <v>43</v>
      </c>
      <c r="N4" s="265"/>
    </row>
    <row r="5" spans="1:14" s="53" customFormat="1" ht="15" customHeight="1" x14ac:dyDescent="0.15">
      <c r="A5" s="256"/>
      <c r="B5" s="258"/>
      <c r="C5" s="260"/>
      <c r="D5" s="258"/>
      <c r="E5" s="260"/>
      <c r="F5" s="69" t="s">
        <v>42</v>
      </c>
      <c r="G5" s="68" t="s">
        <v>41</v>
      </c>
      <c r="H5" s="256"/>
      <c r="I5" s="260"/>
      <c r="J5" s="260"/>
      <c r="K5" s="258"/>
      <c r="L5" s="260"/>
      <c r="M5" s="68" t="s">
        <v>40</v>
      </c>
      <c r="N5" s="67" t="s">
        <v>39</v>
      </c>
    </row>
    <row r="6" spans="1:14" s="53" customFormat="1" ht="18" customHeight="1" x14ac:dyDescent="0.15">
      <c r="A6" s="255" t="s">
        <v>38</v>
      </c>
      <c r="B6" s="257"/>
      <c r="C6" s="266" t="s">
        <v>36</v>
      </c>
      <c r="D6" s="268">
        <f>SUM(D10:D27)</f>
        <v>3506829</v>
      </c>
      <c r="E6" s="268">
        <f>SUM(E8,E16,E26)</f>
        <v>3496975</v>
      </c>
      <c r="F6" s="268">
        <f>E6-D6</f>
        <v>-9854</v>
      </c>
      <c r="G6" s="270">
        <f>F6/D6</f>
        <v>-2.8099459654291671E-3</v>
      </c>
      <c r="H6" s="255" t="s">
        <v>37</v>
      </c>
      <c r="I6" s="259"/>
      <c r="J6" s="259" t="s">
        <v>36</v>
      </c>
      <c r="K6" s="272">
        <v>3506829</v>
      </c>
      <c r="L6" s="272">
        <f>L8+L25</f>
        <v>3496975</v>
      </c>
      <c r="M6" s="274">
        <f>L6-K6</f>
        <v>-9854</v>
      </c>
      <c r="N6" s="276">
        <f>M6/K6</f>
        <v>-2.8099459654291671E-3</v>
      </c>
    </row>
    <row r="7" spans="1:14" s="53" customFormat="1" ht="18" customHeight="1" x14ac:dyDescent="0.15">
      <c r="A7" s="256"/>
      <c r="B7" s="258"/>
      <c r="C7" s="267"/>
      <c r="D7" s="269"/>
      <c r="E7" s="269"/>
      <c r="F7" s="269"/>
      <c r="G7" s="271"/>
      <c r="H7" s="256"/>
      <c r="I7" s="260"/>
      <c r="J7" s="260"/>
      <c r="K7" s="273"/>
      <c r="L7" s="273"/>
      <c r="M7" s="275"/>
      <c r="N7" s="277"/>
    </row>
    <row r="8" spans="1:14" s="53" customFormat="1" ht="18" customHeight="1" x14ac:dyDescent="0.15">
      <c r="A8" s="278" t="s">
        <v>35</v>
      </c>
      <c r="B8" s="261" t="s">
        <v>35</v>
      </c>
      <c r="C8" s="280"/>
      <c r="D8" s="282">
        <f>SUM(D10:D13)</f>
        <v>3088921</v>
      </c>
      <c r="E8" s="282">
        <f>SUM(E10:E13)</f>
        <v>2964660</v>
      </c>
      <c r="F8" s="284">
        <f>E8-D8</f>
        <v>-124261</v>
      </c>
      <c r="G8" s="286">
        <f>F8/D8</f>
        <v>-4.0227963097793695E-2</v>
      </c>
      <c r="H8" s="288" t="s">
        <v>78</v>
      </c>
      <c r="I8" s="262"/>
      <c r="J8" s="259"/>
      <c r="K8" s="291">
        <f>K10+K20</f>
        <v>2850683</v>
      </c>
      <c r="L8" s="291">
        <f>L10+L20</f>
        <v>2733294</v>
      </c>
      <c r="M8" s="274">
        <f>L8-K8</f>
        <v>-117389</v>
      </c>
      <c r="N8" s="276">
        <f>M8/K8</f>
        <v>-4.1179254234862309E-2</v>
      </c>
    </row>
    <row r="9" spans="1:14" s="53" customFormat="1" ht="9.75" customHeight="1" x14ac:dyDescent="0.15">
      <c r="A9" s="256"/>
      <c r="B9" s="279"/>
      <c r="C9" s="281"/>
      <c r="D9" s="283"/>
      <c r="E9" s="283"/>
      <c r="F9" s="285"/>
      <c r="G9" s="287"/>
      <c r="H9" s="289"/>
      <c r="I9" s="290"/>
      <c r="J9" s="260"/>
      <c r="K9" s="292" ph="1"/>
      <c r="L9" s="292" ph="1"/>
      <c r="M9" s="275"/>
      <c r="N9" s="277"/>
    </row>
    <row r="10" spans="1:14" s="53" customFormat="1" ht="24" customHeight="1" x14ac:dyDescent="0.15">
      <c r="A10" s="66"/>
      <c r="B10" s="65"/>
      <c r="C10" s="64" t="s">
        <v>35</v>
      </c>
      <c r="D10" s="63">
        <v>2927646</v>
      </c>
      <c r="E10" s="63">
        <v>2799360</v>
      </c>
      <c r="F10" s="63">
        <f>E10-D10</f>
        <v>-128286</v>
      </c>
      <c r="G10" s="137">
        <f>F10/D10</f>
        <v>-4.3818822357621107E-2</v>
      </c>
      <c r="H10" s="208"/>
      <c r="I10" s="209" t="s">
        <v>79</v>
      </c>
      <c r="J10" s="210"/>
      <c r="K10" s="211">
        <f>SUM(K11:K18)</f>
        <v>2832936</v>
      </c>
      <c r="L10" s="211">
        <f>SUM(L11:L19)</f>
        <v>2713323</v>
      </c>
      <c r="M10" s="212">
        <f>L10-K10</f>
        <v>-119613</v>
      </c>
      <c r="N10" s="213">
        <f>M10/K10</f>
        <v>-4.2222273994188361E-2</v>
      </c>
    </row>
    <row r="11" spans="1:14" s="53" customFormat="1" ht="22.5" customHeight="1" x14ac:dyDescent="0.15">
      <c r="A11" s="297"/>
      <c r="B11" s="298"/>
      <c r="C11" s="298" t="s">
        <v>34</v>
      </c>
      <c r="D11" s="299">
        <v>150</v>
      </c>
      <c r="E11" s="299">
        <v>300</v>
      </c>
      <c r="F11" s="300">
        <f>E11-D11</f>
        <v>150</v>
      </c>
      <c r="G11" s="302">
        <f>F11/D11</f>
        <v>1</v>
      </c>
      <c r="H11" s="61"/>
      <c r="I11" s="52"/>
      <c r="J11" s="62" t="s">
        <v>80</v>
      </c>
      <c r="K11" s="147">
        <v>2426049</v>
      </c>
      <c r="L11" s="148">
        <v>2285216</v>
      </c>
      <c r="M11" s="136">
        <f>L11-K11</f>
        <v>-140833</v>
      </c>
      <c r="N11" s="146">
        <f>M11/K11</f>
        <v>-5.8050352651574641E-2</v>
      </c>
    </row>
    <row r="12" spans="1:14" s="53" customFormat="1" ht="23.25" customHeight="1" x14ac:dyDescent="0.15">
      <c r="A12" s="297"/>
      <c r="B12" s="298"/>
      <c r="C12" s="298"/>
      <c r="D12" s="299"/>
      <c r="E12" s="299"/>
      <c r="F12" s="301"/>
      <c r="G12" s="303"/>
      <c r="H12" s="61"/>
      <c r="I12" s="52"/>
      <c r="J12" s="60" t="s">
        <v>54</v>
      </c>
      <c r="K12" s="149">
        <v>12443</v>
      </c>
      <c r="L12" s="150">
        <v>27802</v>
      </c>
      <c r="M12" s="136">
        <v>27802</v>
      </c>
      <c r="N12" s="146">
        <f>M12/K12</f>
        <v>2.2343486297516675</v>
      </c>
    </row>
    <row r="13" spans="1:14" s="53" customFormat="1" ht="23.25" customHeight="1" x14ac:dyDescent="0.15">
      <c r="A13" s="132"/>
      <c r="B13" s="131"/>
      <c r="C13" s="131" t="s">
        <v>117</v>
      </c>
      <c r="D13" s="135">
        <v>161125</v>
      </c>
      <c r="E13" s="135">
        <v>165000</v>
      </c>
      <c r="F13" s="130">
        <f>E13-D13</f>
        <v>3875</v>
      </c>
      <c r="G13" s="137">
        <v>0</v>
      </c>
      <c r="H13" s="61"/>
      <c r="I13" s="50"/>
      <c r="J13" s="317" t="s">
        <v>81</v>
      </c>
      <c r="K13" s="320">
        <v>192460</v>
      </c>
      <c r="L13" s="323">
        <v>210689</v>
      </c>
      <c r="M13" s="326">
        <f>L13-K13</f>
        <v>18229</v>
      </c>
      <c r="N13" s="315">
        <f>M13/K13</f>
        <v>9.4715785098202221E-2</v>
      </c>
    </row>
    <row r="14" spans="1:14" s="53" customFormat="1" ht="18" customHeight="1" x14ac:dyDescent="0.15">
      <c r="A14" s="255" t="s">
        <v>33</v>
      </c>
      <c r="B14" s="259" t="s">
        <v>32</v>
      </c>
      <c r="C14" s="259"/>
      <c r="D14" s="304"/>
      <c r="E14" s="304"/>
      <c r="F14" s="293"/>
      <c r="G14" s="295"/>
      <c r="H14" s="59"/>
      <c r="I14" s="50"/>
      <c r="J14" s="318"/>
      <c r="K14" s="321"/>
      <c r="L14" s="324"/>
      <c r="M14" s="327"/>
      <c r="N14" s="329"/>
    </row>
    <row r="15" spans="1:14" ht="13.5" customHeight="1" x14ac:dyDescent="0.2">
      <c r="A15" s="256"/>
      <c r="B15" s="260"/>
      <c r="C15" s="260"/>
      <c r="D15" s="305"/>
      <c r="E15" s="305"/>
      <c r="F15" s="294"/>
      <c r="G15" s="296"/>
      <c r="H15" s="58"/>
      <c r="I15" s="138"/>
      <c r="J15" s="319"/>
      <c r="K15" s="322"/>
      <c r="L15" s="325"/>
      <c r="M15" s="328"/>
      <c r="N15" s="316"/>
    </row>
    <row r="16" spans="1:14" s="53" customFormat="1" ht="18" customHeight="1" x14ac:dyDescent="0.15">
      <c r="A16" s="341"/>
      <c r="B16" s="343"/>
      <c r="C16" s="343" t="s">
        <v>32</v>
      </c>
      <c r="D16" s="345">
        <v>330</v>
      </c>
      <c r="E16" s="345">
        <v>300</v>
      </c>
      <c r="F16" s="300">
        <f>E16-D16</f>
        <v>-30</v>
      </c>
      <c r="G16" s="302">
        <f>F16/D16</f>
        <v>-9.0909090909090912E-2</v>
      </c>
      <c r="H16" s="59"/>
      <c r="I16" s="134"/>
      <c r="J16" s="317" t="s">
        <v>64</v>
      </c>
      <c r="K16" s="320">
        <v>201404</v>
      </c>
      <c r="L16" s="323">
        <v>188752</v>
      </c>
      <c r="M16" s="326">
        <f>L16-K16</f>
        <v>-12652</v>
      </c>
      <c r="N16" s="315">
        <f>M16/K16</f>
        <v>-6.2819010545967308E-2</v>
      </c>
    </row>
    <row r="17" spans="1:15" ht="10.5" customHeight="1" x14ac:dyDescent="0.2">
      <c r="A17" s="342"/>
      <c r="B17" s="344"/>
      <c r="C17" s="344"/>
      <c r="D17" s="346"/>
      <c r="E17" s="346"/>
      <c r="F17" s="301"/>
      <c r="G17" s="303"/>
      <c r="H17" s="85"/>
      <c r="I17" s="57"/>
      <c r="J17" s="319"/>
      <c r="K17" s="322"/>
      <c r="L17" s="325"/>
      <c r="M17" s="328"/>
      <c r="N17" s="316"/>
    </row>
    <row r="18" spans="1:15" ht="22.5" customHeight="1" x14ac:dyDescent="0.2">
      <c r="A18" s="278" t="s">
        <v>31</v>
      </c>
      <c r="B18" s="262" t="s">
        <v>30</v>
      </c>
      <c r="C18" s="259"/>
      <c r="D18" s="312"/>
      <c r="E18" s="312"/>
      <c r="F18" s="312"/>
      <c r="G18" s="338"/>
      <c r="H18" s="85"/>
      <c r="I18" s="133"/>
      <c r="J18" s="317" t="s">
        <v>82</v>
      </c>
      <c r="K18" s="334">
        <v>580</v>
      </c>
      <c r="L18" s="336">
        <v>864</v>
      </c>
      <c r="M18" s="336">
        <f>L18-K18</f>
        <v>284</v>
      </c>
      <c r="N18" s="306">
        <f>M18/K18</f>
        <v>0.48965517241379308</v>
      </c>
    </row>
    <row r="19" spans="1:15" ht="18" customHeight="1" x14ac:dyDescent="0.2">
      <c r="A19" s="308"/>
      <c r="B19" s="310"/>
      <c r="C19" s="311"/>
      <c r="D19" s="313"/>
      <c r="E19" s="313"/>
      <c r="F19" s="313"/>
      <c r="G19" s="339"/>
      <c r="H19" s="93"/>
      <c r="I19" s="55"/>
      <c r="J19" s="319"/>
      <c r="K19" s="335"/>
      <c r="L19" s="337"/>
      <c r="M19" s="337"/>
      <c r="N19" s="307"/>
    </row>
    <row r="20" spans="1:15" ht="18" customHeight="1" x14ac:dyDescent="0.2">
      <c r="A20" s="308"/>
      <c r="B20" s="310"/>
      <c r="C20" s="311"/>
      <c r="D20" s="313"/>
      <c r="E20" s="313"/>
      <c r="F20" s="313"/>
      <c r="G20" s="339"/>
      <c r="H20" s="85"/>
      <c r="I20" s="209" t="s">
        <v>89</v>
      </c>
      <c r="J20" s="214"/>
      <c r="K20" s="215">
        <f>SUM(K21:K24)</f>
        <v>17747</v>
      </c>
      <c r="L20" s="215">
        <f>SUM(L21:L24)</f>
        <v>19971</v>
      </c>
      <c r="M20" s="216">
        <f t="shared" ref="M20:M28" si="0">L20-K20</f>
        <v>2224</v>
      </c>
      <c r="N20" s="217">
        <f t="shared" ref="N20:N28" si="1">M20/K20</f>
        <v>0.12531695497830619</v>
      </c>
    </row>
    <row r="21" spans="1:15" ht="24" customHeight="1" x14ac:dyDescent="0.2">
      <c r="A21" s="308"/>
      <c r="B21" s="310"/>
      <c r="C21" s="311"/>
      <c r="D21" s="313"/>
      <c r="E21" s="313"/>
      <c r="F21" s="313"/>
      <c r="G21" s="339"/>
      <c r="H21" s="85"/>
      <c r="I21" s="57"/>
      <c r="J21" s="56" t="s">
        <v>90</v>
      </c>
      <c r="K21" s="139">
        <v>4460</v>
      </c>
      <c r="L21" s="139">
        <v>5000</v>
      </c>
      <c r="M21" s="141">
        <f t="shared" si="0"/>
        <v>540</v>
      </c>
      <c r="N21" s="151">
        <f t="shared" si="1"/>
        <v>0.1210762331838565</v>
      </c>
      <c r="O21" s="49"/>
    </row>
    <row r="22" spans="1:15" ht="24" customHeight="1" x14ac:dyDescent="0.2">
      <c r="A22" s="308"/>
      <c r="B22" s="310"/>
      <c r="C22" s="311"/>
      <c r="D22" s="313"/>
      <c r="E22" s="313"/>
      <c r="F22" s="313"/>
      <c r="G22" s="339"/>
      <c r="H22" s="58"/>
      <c r="I22" s="57"/>
      <c r="J22" s="51" t="s">
        <v>91</v>
      </c>
      <c r="K22" s="152">
        <v>7733</v>
      </c>
      <c r="L22" s="152">
        <v>5575</v>
      </c>
      <c r="M22" s="153">
        <f t="shared" si="0"/>
        <v>-2158</v>
      </c>
      <c r="N22" s="151">
        <f t="shared" si="1"/>
        <v>-0.2790637527479633</v>
      </c>
      <c r="O22" s="49"/>
    </row>
    <row r="23" spans="1:15" ht="24" customHeight="1" x14ac:dyDescent="0.2">
      <c r="A23" s="308"/>
      <c r="B23" s="310"/>
      <c r="C23" s="311"/>
      <c r="D23" s="313"/>
      <c r="E23" s="313"/>
      <c r="F23" s="313"/>
      <c r="G23" s="339"/>
      <c r="H23" s="58"/>
      <c r="I23" s="57"/>
      <c r="J23" s="51" t="s">
        <v>109</v>
      </c>
      <c r="K23" s="152">
        <v>5554</v>
      </c>
      <c r="L23" s="152">
        <v>4500</v>
      </c>
      <c r="M23" s="153">
        <f t="shared" si="0"/>
        <v>-1054</v>
      </c>
      <c r="N23" s="151">
        <f t="shared" si="1"/>
        <v>-0.18977313647821389</v>
      </c>
      <c r="O23" s="49"/>
    </row>
    <row r="24" spans="1:15" ht="24" customHeight="1" x14ac:dyDescent="0.2">
      <c r="A24" s="308"/>
      <c r="B24" s="310"/>
      <c r="C24" s="311"/>
      <c r="D24" s="313"/>
      <c r="E24" s="313"/>
      <c r="F24" s="313"/>
      <c r="G24" s="339"/>
      <c r="H24" s="58"/>
      <c r="I24" s="57"/>
      <c r="J24" s="51" t="s">
        <v>211</v>
      </c>
      <c r="K24" s="235">
        <v>0</v>
      </c>
      <c r="L24" s="235">
        <v>4896</v>
      </c>
      <c r="M24" s="153">
        <f t="shared" si="0"/>
        <v>4896</v>
      </c>
      <c r="N24" s="151">
        <v>0</v>
      </c>
      <c r="O24" s="49"/>
    </row>
    <row r="25" spans="1:15" ht="18" customHeight="1" x14ac:dyDescent="0.2">
      <c r="A25" s="309"/>
      <c r="B25" s="290"/>
      <c r="C25" s="260"/>
      <c r="D25" s="314"/>
      <c r="E25" s="314"/>
      <c r="F25" s="314"/>
      <c r="G25" s="340"/>
      <c r="H25" s="218" t="s">
        <v>83</v>
      </c>
      <c r="I25" s="236"/>
      <c r="J25" s="219"/>
      <c r="K25" s="215">
        <f>K26</f>
        <v>656146</v>
      </c>
      <c r="L25" s="215">
        <f>L26</f>
        <v>763681</v>
      </c>
      <c r="M25" s="220">
        <f t="shared" si="0"/>
        <v>107535</v>
      </c>
      <c r="N25" s="221">
        <f t="shared" si="1"/>
        <v>0.16388882962023696</v>
      </c>
    </row>
    <row r="26" spans="1:15" ht="18" customHeight="1" x14ac:dyDescent="0.2">
      <c r="A26" s="330"/>
      <c r="B26" s="317"/>
      <c r="C26" s="317" t="s">
        <v>30</v>
      </c>
      <c r="D26" s="300">
        <v>417578</v>
      </c>
      <c r="E26" s="300">
        <v>532015</v>
      </c>
      <c r="F26" s="300">
        <f>E26-D26</f>
        <v>114437</v>
      </c>
      <c r="G26" s="302">
        <f>F26/D26</f>
        <v>0.27404939915416998</v>
      </c>
      <c r="H26" s="58"/>
      <c r="I26" s="54" t="s">
        <v>83</v>
      </c>
      <c r="J26" s="86"/>
      <c r="K26" s="139">
        <f>K27+K28</f>
        <v>656146</v>
      </c>
      <c r="L26" s="139">
        <f>L27+L28</f>
        <v>763681</v>
      </c>
      <c r="M26" s="140">
        <f t="shared" si="0"/>
        <v>107535</v>
      </c>
      <c r="N26" s="151">
        <f t="shared" si="1"/>
        <v>0.16388882962023696</v>
      </c>
    </row>
    <row r="27" spans="1:15" ht="24" customHeight="1" x14ac:dyDescent="0.2">
      <c r="A27" s="331"/>
      <c r="B27" s="318"/>
      <c r="C27" s="318"/>
      <c r="D27" s="332"/>
      <c r="E27" s="332"/>
      <c r="F27" s="332"/>
      <c r="G27" s="333"/>
      <c r="H27" s="58"/>
      <c r="I27" s="57"/>
      <c r="J27" s="99" t="s">
        <v>84</v>
      </c>
      <c r="K27" s="142">
        <v>645924</v>
      </c>
      <c r="L27" s="142">
        <v>763681</v>
      </c>
      <c r="M27" s="143">
        <f t="shared" si="0"/>
        <v>117757</v>
      </c>
      <c r="N27" s="154">
        <f t="shared" si="1"/>
        <v>0.18230782568847109</v>
      </c>
      <c r="O27" s="49"/>
    </row>
    <row r="28" spans="1:15" ht="24" customHeight="1" thickBot="1" x14ac:dyDescent="0.25">
      <c r="A28" s="100"/>
      <c r="B28" s="101"/>
      <c r="C28" s="102"/>
      <c r="D28" s="103"/>
      <c r="E28" s="104"/>
      <c r="F28" s="103"/>
      <c r="G28" s="105"/>
      <c r="H28" s="106"/>
      <c r="I28" s="107"/>
      <c r="J28" s="108" t="s">
        <v>50</v>
      </c>
      <c r="K28" s="144">
        <v>10222</v>
      </c>
      <c r="L28" s="144">
        <v>0</v>
      </c>
      <c r="M28" s="145">
        <f t="shared" si="0"/>
        <v>-10222</v>
      </c>
      <c r="N28" s="155">
        <f t="shared" si="1"/>
        <v>-1</v>
      </c>
      <c r="O28" s="49"/>
    </row>
    <row r="29" spans="1:15" x14ac:dyDescent="0.2">
      <c r="A29" s="49"/>
      <c r="B29" s="49"/>
      <c r="C29" s="49"/>
      <c r="D29" s="49"/>
      <c r="E29" s="49"/>
      <c r="F29" s="49"/>
      <c r="G29" s="49"/>
    </row>
  </sheetData>
  <mergeCells count="93">
    <mergeCell ref="A16:A17"/>
    <mergeCell ref="B16:B17"/>
    <mergeCell ref="C16:C17"/>
    <mergeCell ref="D16:D17"/>
    <mergeCell ref="E16:E17"/>
    <mergeCell ref="F26:F27"/>
    <mergeCell ref="J16:J17"/>
    <mergeCell ref="K16:K17"/>
    <mergeCell ref="L16:L17"/>
    <mergeCell ref="M16:M17"/>
    <mergeCell ref="G26:G27"/>
    <mergeCell ref="J18:J19"/>
    <mergeCell ref="K18:K19"/>
    <mergeCell ref="L18:L19"/>
    <mergeCell ref="M18:M19"/>
    <mergeCell ref="F16:F17"/>
    <mergeCell ref="G16:G17"/>
    <mergeCell ref="F18:F25"/>
    <mergeCell ref="G18:G25"/>
    <mergeCell ref="A26:A27"/>
    <mergeCell ref="B26:B27"/>
    <mergeCell ref="C26:C27"/>
    <mergeCell ref="D26:D27"/>
    <mergeCell ref="E26:E27"/>
    <mergeCell ref="N16:N17"/>
    <mergeCell ref="J13:J15"/>
    <mergeCell ref="K13:K15"/>
    <mergeCell ref="L13:L15"/>
    <mergeCell ref="M13:M15"/>
    <mergeCell ref="N13:N15"/>
    <mergeCell ref="N18:N19"/>
    <mergeCell ref="A18:A25"/>
    <mergeCell ref="B18:B25"/>
    <mergeCell ref="C18:C25"/>
    <mergeCell ref="D18:D25"/>
    <mergeCell ref="E18:E25"/>
    <mergeCell ref="M8:M9"/>
    <mergeCell ref="F14:F15"/>
    <mergeCell ref="G14:G15"/>
    <mergeCell ref="N8:N9"/>
    <mergeCell ref="A11:A12"/>
    <mergeCell ref="B11:B12"/>
    <mergeCell ref="C11:C12"/>
    <mergeCell ref="D11:D12"/>
    <mergeCell ref="E11:E12"/>
    <mergeCell ref="F11:F12"/>
    <mergeCell ref="G11:G12"/>
    <mergeCell ref="A14:A15"/>
    <mergeCell ref="B14:B15"/>
    <mergeCell ref="C14:C15"/>
    <mergeCell ref="D14:D15"/>
    <mergeCell ref="E14:E15"/>
    <mergeCell ref="K6:K7"/>
    <mergeCell ref="L6:L7"/>
    <mergeCell ref="M6:M7"/>
    <mergeCell ref="N6:N7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J8:J9"/>
    <mergeCell ref="K8:K9"/>
    <mergeCell ref="L8:L9"/>
    <mergeCell ref="F6:F7"/>
    <mergeCell ref="G6:G7"/>
    <mergeCell ref="H6:H7"/>
    <mergeCell ref="I6:I7"/>
    <mergeCell ref="J6:J7"/>
    <mergeCell ref="A6:A7"/>
    <mergeCell ref="B6:B7"/>
    <mergeCell ref="C6:C7"/>
    <mergeCell ref="D6:D7"/>
    <mergeCell ref="E6:E7"/>
    <mergeCell ref="A1:N1"/>
    <mergeCell ref="A3:G3"/>
    <mergeCell ref="H3:N3"/>
    <mergeCell ref="A4:A5"/>
    <mergeCell ref="B4:B5"/>
    <mergeCell ref="C4:C5"/>
    <mergeCell ref="D4:D5"/>
    <mergeCell ref="E4:E5"/>
    <mergeCell ref="F4:G4"/>
    <mergeCell ref="H4:H5"/>
    <mergeCell ref="I4:I5"/>
    <mergeCell ref="J4:J5"/>
    <mergeCell ref="K4:K5"/>
    <mergeCell ref="L4:L5"/>
    <mergeCell ref="M4:N4"/>
  </mergeCells>
  <phoneticPr fontId="3" type="noConversion"/>
  <pageMargins left="0.23622047244094491" right="0.27559055118110237" top="0.55118110236220474" bottom="0.31496062992125984" header="0.39370078740157483" footer="0.35433070866141736"/>
  <pageSetup paperSize="9" scale="90" orientation="landscape" r:id="rId1"/>
  <headerFooter alignWithMargins="0">
    <oddHeader>&amp;L첨부 - 2.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51"/>
  <sheetViews>
    <sheetView zoomScaleNormal="100" zoomScaleSheetLayoutView="85" workbookViewId="0">
      <selection activeCell="I26" sqref="I26"/>
    </sheetView>
  </sheetViews>
  <sheetFormatPr defaultRowHeight="15" customHeight="1" x14ac:dyDescent="0.15"/>
  <cols>
    <col min="1" max="1" width="6.33203125" style="21" customWidth="1"/>
    <col min="2" max="2" width="7" style="21" customWidth="1"/>
    <col min="3" max="3" width="8.6640625" style="22" customWidth="1"/>
    <col min="4" max="4" width="9.77734375" style="22" customWidth="1"/>
    <col min="5" max="5" width="15.109375" style="22" customWidth="1"/>
    <col min="6" max="6" width="12.44140625" style="4" bestFit="1" customWidth="1"/>
    <col min="7" max="7" width="10.77734375" style="3" bestFit="1" customWidth="1"/>
    <col min="8" max="8" width="9.44140625" style="3" customWidth="1"/>
    <col min="9" max="9" width="25.33203125" style="3" bestFit="1" customWidth="1"/>
    <col min="10" max="10" width="11.44140625" style="201" bestFit="1" customWidth="1"/>
    <col min="11" max="11" width="2" style="3" customWidth="1"/>
    <col min="12" max="12" width="7.33203125" style="3" bestFit="1" customWidth="1"/>
    <col min="13" max="13" width="4" style="3" bestFit="1" customWidth="1"/>
    <col min="14" max="14" width="1.33203125" style="3" customWidth="1"/>
    <col min="15" max="15" width="5.33203125" style="3" bestFit="1" customWidth="1"/>
    <col min="16" max="16" width="2.33203125" style="3" customWidth="1"/>
    <col min="17" max="17" width="4.21875" style="3" customWidth="1"/>
    <col min="18" max="18" width="16.6640625" style="21" bestFit="1" customWidth="1"/>
    <col min="19" max="19" width="9" style="3" bestFit="1" customWidth="1"/>
    <col min="20" max="21" width="8.88671875" style="3"/>
    <col min="22" max="22" width="9" style="3" bestFit="1" customWidth="1"/>
    <col min="23" max="16384" width="8.88671875" style="3"/>
  </cols>
  <sheetData>
    <row r="1" spans="1:18" s="21" customFormat="1" ht="15.75" customHeight="1" x14ac:dyDescent="0.15">
      <c r="A1" s="388" t="s">
        <v>122</v>
      </c>
      <c r="B1" s="388"/>
      <c r="C1" s="388"/>
      <c r="D1" s="388"/>
      <c r="E1" s="388"/>
      <c r="F1" s="388"/>
      <c r="G1" s="388"/>
      <c r="H1" s="388"/>
      <c r="I1" s="388"/>
      <c r="J1" s="388"/>
      <c r="K1" s="388"/>
      <c r="L1" s="388"/>
      <c r="M1" s="388"/>
      <c r="N1" s="388"/>
      <c r="O1" s="388"/>
      <c r="P1" s="388"/>
      <c r="Q1" s="388"/>
      <c r="R1" s="388"/>
    </row>
    <row r="2" spans="1:18" s="23" customFormat="1" ht="15.75" customHeight="1" x14ac:dyDescent="0.15">
      <c r="A2" s="8" t="s">
        <v>15</v>
      </c>
      <c r="B2" s="8"/>
      <c r="C2" s="9" t="s">
        <v>16</v>
      </c>
      <c r="D2" s="9"/>
      <c r="E2" s="9"/>
      <c r="F2" s="11"/>
      <c r="G2" s="11"/>
      <c r="H2" s="11"/>
      <c r="I2" s="10"/>
      <c r="J2" s="182"/>
      <c r="K2" s="10"/>
      <c r="L2" s="10"/>
      <c r="M2" s="10"/>
      <c r="N2" s="10"/>
      <c r="O2" s="10"/>
      <c r="P2" s="10"/>
      <c r="Q2" s="10"/>
      <c r="R2" s="11" t="s">
        <v>48</v>
      </c>
    </row>
    <row r="3" spans="1:18" s="23" customFormat="1" ht="12" customHeight="1" x14ac:dyDescent="0.15">
      <c r="A3" s="383" t="s">
        <v>17</v>
      </c>
      <c r="B3" s="383" t="s">
        <v>18</v>
      </c>
      <c r="C3" s="383" t="s">
        <v>19</v>
      </c>
      <c r="D3" s="383" t="s">
        <v>20</v>
      </c>
      <c r="E3" s="348" t="s">
        <v>120</v>
      </c>
      <c r="F3" s="348" t="s">
        <v>121</v>
      </c>
      <c r="G3" s="347" t="s">
        <v>43</v>
      </c>
      <c r="H3" s="347"/>
      <c r="I3" s="392" t="s">
        <v>10</v>
      </c>
      <c r="J3" s="393"/>
      <c r="K3" s="393"/>
      <c r="L3" s="393"/>
      <c r="M3" s="393"/>
      <c r="N3" s="393"/>
      <c r="O3" s="393"/>
      <c r="P3" s="393"/>
      <c r="Q3" s="393"/>
      <c r="R3" s="394"/>
    </row>
    <row r="4" spans="1:18" s="23" customFormat="1" ht="12" customHeight="1" x14ac:dyDescent="0.15">
      <c r="A4" s="358"/>
      <c r="B4" s="358"/>
      <c r="C4" s="358"/>
      <c r="D4" s="358"/>
      <c r="E4" s="349"/>
      <c r="F4" s="349"/>
      <c r="G4" s="115" t="s">
        <v>123</v>
      </c>
      <c r="H4" s="115" t="s">
        <v>124</v>
      </c>
      <c r="I4" s="395"/>
      <c r="J4" s="396"/>
      <c r="K4" s="396"/>
      <c r="L4" s="396"/>
      <c r="M4" s="396"/>
      <c r="N4" s="396"/>
      <c r="O4" s="396"/>
      <c r="P4" s="396"/>
      <c r="Q4" s="396"/>
      <c r="R4" s="397"/>
    </row>
    <row r="5" spans="1:18" s="23" customFormat="1" ht="12" customHeight="1" x14ac:dyDescent="0.15">
      <c r="A5" s="389" t="s">
        <v>1</v>
      </c>
      <c r="B5" s="389"/>
      <c r="C5" s="403" t="s">
        <v>0</v>
      </c>
      <c r="D5" s="31"/>
      <c r="E5" s="350">
        <f>E7+E15+E17</f>
        <v>3506829</v>
      </c>
      <c r="F5" s="350">
        <f>R6/1000</f>
        <v>3496975.1030000001</v>
      </c>
      <c r="G5" s="359">
        <f>F5-E5</f>
        <v>-9853.8969999998808</v>
      </c>
      <c r="H5" s="375">
        <f>G5/E5</f>
        <v>-2.8099165941652361E-3</v>
      </c>
      <c r="I5" s="6"/>
      <c r="J5" s="183"/>
      <c r="K5" s="28"/>
      <c r="L5" s="28"/>
      <c r="M5" s="28"/>
      <c r="N5" s="28"/>
      <c r="O5" s="28"/>
      <c r="P5" s="28"/>
      <c r="Q5" s="28"/>
      <c r="R5" s="29"/>
    </row>
    <row r="6" spans="1:18" s="23" customFormat="1" ht="12" customHeight="1" x14ac:dyDescent="0.15">
      <c r="A6" s="391"/>
      <c r="B6" s="391"/>
      <c r="C6" s="404"/>
      <c r="D6" s="32"/>
      <c r="E6" s="351"/>
      <c r="F6" s="351"/>
      <c r="G6" s="360"/>
      <c r="H6" s="376"/>
      <c r="I6" s="15"/>
      <c r="J6" s="184"/>
      <c r="K6" s="168"/>
      <c r="L6" s="168"/>
      <c r="M6" s="168"/>
      <c r="N6" s="168"/>
      <c r="O6" s="168"/>
      <c r="P6" s="168"/>
      <c r="Q6" s="168"/>
      <c r="R6" s="43">
        <f>R8+R15+R17</f>
        <v>3496975103</v>
      </c>
    </row>
    <row r="7" spans="1:18" s="23" customFormat="1" ht="12" customHeight="1" x14ac:dyDescent="0.15">
      <c r="A7" s="389" t="s">
        <v>21</v>
      </c>
      <c r="B7" s="389"/>
      <c r="C7" s="389"/>
      <c r="D7" s="109"/>
      <c r="E7" s="350">
        <f>SUM(E9:E14)</f>
        <v>3088921</v>
      </c>
      <c r="F7" s="350">
        <f>R8/1000</f>
        <v>2964660</v>
      </c>
      <c r="G7" s="359">
        <f t="shared" ref="G7" si="0">F7-E7</f>
        <v>-124261</v>
      </c>
      <c r="H7" s="375">
        <f t="shared" ref="H7" si="1">G7/E7</f>
        <v>-4.0227963097793695E-2</v>
      </c>
      <c r="I7" s="16"/>
      <c r="J7" s="183"/>
      <c r="K7" s="169"/>
      <c r="L7" s="169"/>
      <c r="M7" s="169"/>
      <c r="N7" s="169"/>
      <c r="O7" s="169"/>
      <c r="P7" s="169"/>
      <c r="Q7" s="169"/>
      <c r="R7" s="17"/>
    </row>
    <row r="8" spans="1:18" s="23" customFormat="1" ht="12" customHeight="1" x14ac:dyDescent="0.15">
      <c r="A8" s="390"/>
      <c r="B8" s="390"/>
      <c r="C8" s="390"/>
      <c r="D8" s="110"/>
      <c r="E8" s="351"/>
      <c r="F8" s="351"/>
      <c r="G8" s="360"/>
      <c r="H8" s="376"/>
      <c r="I8" s="18"/>
      <c r="J8" s="185"/>
      <c r="K8" s="170"/>
      <c r="L8" s="170"/>
      <c r="M8" s="170"/>
      <c r="N8" s="170"/>
      <c r="O8" s="170"/>
      <c r="P8" s="170"/>
      <c r="Q8" s="170"/>
      <c r="R8" s="25">
        <f>R9+R11+R13</f>
        <v>2964660000</v>
      </c>
    </row>
    <row r="9" spans="1:18" s="23" customFormat="1" ht="12" customHeight="1" x14ac:dyDescent="0.15">
      <c r="A9" s="389"/>
      <c r="B9" s="389" t="s">
        <v>21</v>
      </c>
      <c r="C9" s="389" t="s">
        <v>21</v>
      </c>
      <c r="D9" s="389" t="s">
        <v>21</v>
      </c>
      <c r="E9" s="350">
        <v>2927646</v>
      </c>
      <c r="F9" s="350">
        <f>R9/1000</f>
        <v>2799360</v>
      </c>
      <c r="G9" s="359">
        <f t="shared" ref="G9" si="2">F9-E9</f>
        <v>-128286</v>
      </c>
      <c r="H9" s="375">
        <f t="shared" ref="H9" si="3">G9/E9</f>
        <v>-4.3818822357621107E-2</v>
      </c>
      <c r="I9" s="237" t="s">
        <v>24</v>
      </c>
      <c r="J9" s="192"/>
      <c r="K9" s="238"/>
      <c r="L9" s="238"/>
      <c r="M9" s="238"/>
      <c r="N9" s="238"/>
      <c r="O9" s="238"/>
      <c r="P9" s="238"/>
      <c r="Q9" s="238"/>
      <c r="R9" s="239">
        <v>2799360000</v>
      </c>
    </row>
    <row r="10" spans="1:18" s="23" customFormat="1" ht="12" customHeight="1" x14ac:dyDescent="0.15">
      <c r="A10" s="390"/>
      <c r="B10" s="390"/>
      <c r="C10" s="390"/>
      <c r="D10" s="390"/>
      <c r="E10" s="351"/>
      <c r="F10" s="351"/>
      <c r="G10" s="360"/>
      <c r="H10" s="376"/>
      <c r="I10" s="240"/>
      <c r="J10" s="189"/>
      <c r="K10" s="181"/>
      <c r="L10" s="181"/>
      <c r="M10" s="181"/>
      <c r="N10" s="181"/>
      <c r="O10" s="181"/>
      <c r="P10" s="181"/>
      <c r="Q10" s="181"/>
      <c r="R10" s="241"/>
    </row>
    <row r="11" spans="1:18" s="23" customFormat="1" ht="12" customHeight="1" x14ac:dyDescent="0.15">
      <c r="A11" s="389"/>
      <c r="B11" s="389" t="s">
        <v>21</v>
      </c>
      <c r="C11" s="389" t="s">
        <v>27</v>
      </c>
      <c r="D11" s="389" t="s">
        <v>27</v>
      </c>
      <c r="E11" s="350">
        <v>150</v>
      </c>
      <c r="F11" s="350">
        <f t="shared" ref="F11" si="4">R11/1000</f>
        <v>300</v>
      </c>
      <c r="G11" s="359">
        <f t="shared" ref="G11" si="5">F11-E11</f>
        <v>150</v>
      </c>
      <c r="H11" s="375">
        <f t="shared" ref="H11" si="6">G11/E11</f>
        <v>1</v>
      </c>
      <c r="I11" s="237" t="s">
        <v>28</v>
      </c>
      <c r="J11" s="192"/>
      <c r="K11" s="238"/>
      <c r="L11" s="238"/>
      <c r="M11" s="238"/>
      <c r="N11" s="238"/>
      <c r="O11" s="238"/>
      <c r="P11" s="238"/>
      <c r="Q11" s="238"/>
      <c r="R11" s="239">
        <v>300000</v>
      </c>
    </row>
    <row r="12" spans="1:18" s="23" customFormat="1" ht="12" customHeight="1" x14ac:dyDescent="0.15">
      <c r="A12" s="390"/>
      <c r="B12" s="390"/>
      <c r="C12" s="390"/>
      <c r="D12" s="390"/>
      <c r="E12" s="351"/>
      <c r="F12" s="351"/>
      <c r="G12" s="360"/>
      <c r="H12" s="376"/>
      <c r="I12" s="240"/>
      <c r="J12" s="189"/>
      <c r="K12" s="181"/>
      <c r="L12" s="181"/>
      <c r="M12" s="181"/>
      <c r="N12" s="181"/>
      <c r="O12" s="181"/>
      <c r="P12" s="181"/>
      <c r="Q12" s="181"/>
      <c r="R12" s="241"/>
    </row>
    <row r="13" spans="1:18" s="23" customFormat="1" ht="12" customHeight="1" x14ac:dyDescent="0.15">
      <c r="A13" s="109"/>
      <c r="B13" s="385" t="s">
        <v>111</v>
      </c>
      <c r="C13" s="385" t="s">
        <v>112</v>
      </c>
      <c r="D13" s="385" t="s">
        <v>112</v>
      </c>
      <c r="E13" s="350">
        <v>161125</v>
      </c>
      <c r="F13" s="350">
        <f t="shared" ref="F13" si="7">R13/1000</f>
        <v>165000</v>
      </c>
      <c r="G13" s="359">
        <f t="shared" ref="G13" si="8">F13-E13</f>
        <v>3875</v>
      </c>
      <c r="H13" s="375">
        <f t="shared" ref="H13" si="9">G13/E13</f>
        <v>2.404965089216447E-2</v>
      </c>
      <c r="I13" s="237" t="s">
        <v>113</v>
      </c>
      <c r="J13" s="192"/>
      <c r="K13" s="238"/>
      <c r="L13" s="238"/>
      <c r="M13" s="238"/>
      <c r="N13" s="238"/>
      <c r="O13" s="238"/>
      <c r="P13" s="238"/>
      <c r="Q13" s="238"/>
      <c r="R13" s="239">
        <v>165000000</v>
      </c>
    </row>
    <row r="14" spans="1:18" s="23" customFormat="1" ht="12" customHeight="1" x14ac:dyDescent="0.15">
      <c r="A14" s="110"/>
      <c r="B14" s="387"/>
      <c r="C14" s="387"/>
      <c r="D14" s="387"/>
      <c r="E14" s="351"/>
      <c r="F14" s="351"/>
      <c r="G14" s="360"/>
      <c r="H14" s="376"/>
      <c r="I14" s="240"/>
      <c r="J14" s="189"/>
      <c r="K14" s="181"/>
      <c r="L14" s="181"/>
      <c r="M14" s="181"/>
      <c r="N14" s="181"/>
      <c r="O14" s="181"/>
      <c r="P14" s="181"/>
      <c r="Q14" s="181"/>
      <c r="R14" s="241"/>
    </row>
    <row r="15" spans="1:18" s="23" customFormat="1" ht="12" customHeight="1" x14ac:dyDescent="0.15">
      <c r="A15" s="389" t="s">
        <v>3</v>
      </c>
      <c r="B15" s="389" t="s">
        <v>3</v>
      </c>
      <c r="C15" s="389" t="s">
        <v>3</v>
      </c>
      <c r="D15" s="389" t="s">
        <v>3</v>
      </c>
      <c r="E15" s="350">
        <v>330</v>
      </c>
      <c r="F15" s="350">
        <f t="shared" ref="F15" si="10">R15/1000</f>
        <v>300</v>
      </c>
      <c r="G15" s="359">
        <f t="shared" ref="G15" si="11">F15-E15</f>
        <v>-30</v>
      </c>
      <c r="H15" s="375">
        <f t="shared" ref="H15" si="12">G15/E15</f>
        <v>-9.0909090909090912E-2</v>
      </c>
      <c r="I15" s="237" t="s">
        <v>25</v>
      </c>
      <c r="J15" s="192"/>
      <c r="K15" s="238"/>
      <c r="L15" s="238"/>
      <c r="M15" s="238"/>
      <c r="N15" s="238"/>
      <c r="O15" s="238"/>
      <c r="P15" s="238"/>
      <c r="Q15" s="238"/>
      <c r="R15" s="225">
        <v>300000</v>
      </c>
    </row>
    <row r="16" spans="1:18" s="23" customFormat="1" ht="12" customHeight="1" x14ac:dyDescent="0.15">
      <c r="A16" s="391"/>
      <c r="B16" s="391"/>
      <c r="C16" s="391"/>
      <c r="D16" s="391"/>
      <c r="E16" s="351"/>
      <c r="F16" s="351"/>
      <c r="G16" s="360"/>
      <c r="H16" s="376"/>
      <c r="I16" s="242"/>
      <c r="J16" s="186"/>
      <c r="K16" s="243"/>
      <c r="L16" s="243"/>
      <c r="M16" s="243"/>
      <c r="N16" s="243"/>
      <c r="O16" s="243"/>
      <c r="P16" s="243"/>
      <c r="Q16" s="243"/>
      <c r="R16" s="244"/>
    </row>
    <row r="17" spans="1:18" s="23" customFormat="1" ht="12" customHeight="1" x14ac:dyDescent="0.15">
      <c r="A17" s="33" t="s">
        <v>22</v>
      </c>
      <c r="B17" s="33" t="s">
        <v>22</v>
      </c>
      <c r="C17" s="33" t="s">
        <v>4</v>
      </c>
      <c r="D17" s="96" t="s">
        <v>4</v>
      </c>
      <c r="E17" s="350">
        <v>417578</v>
      </c>
      <c r="F17" s="350">
        <f t="shared" ref="F17" si="13">R17/1000</f>
        <v>532015.103</v>
      </c>
      <c r="G17" s="359">
        <f t="shared" ref="G17" si="14">F17-E17</f>
        <v>114437.103</v>
      </c>
      <c r="H17" s="375">
        <f t="shared" ref="H17" si="15">G17/E17</f>
        <v>0.27404964581467417</v>
      </c>
      <c r="I17" s="237" t="s">
        <v>26</v>
      </c>
      <c r="J17" s="192"/>
      <c r="K17" s="238"/>
      <c r="L17" s="238"/>
      <c r="M17" s="238"/>
      <c r="N17" s="238"/>
      <c r="O17" s="238"/>
      <c r="P17" s="238"/>
      <c r="Q17" s="238"/>
      <c r="R17" s="225">
        <v>532015103</v>
      </c>
    </row>
    <row r="18" spans="1:18" s="23" customFormat="1" ht="12" customHeight="1" x14ac:dyDescent="0.15">
      <c r="A18" s="35" t="s">
        <v>23</v>
      </c>
      <c r="B18" s="35" t="s">
        <v>23</v>
      </c>
      <c r="C18" s="35" t="s">
        <v>23</v>
      </c>
      <c r="D18" s="95" t="s">
        <v>23</v>
      </c>
      <c r="E18" s="351"/>
      <c r="F18" s="351"/>
      <c r="G18" s="360"/>
      <c r="H18" s="376"/>
      <c r="I18" s="242"/>
      <c r="J18" s="186"/>
      <c r="K18" s="243"/>
      <c r="L18" s="243"/>
      <c r="M18" s="243"/>
      <c r="N18" s="243"/>
      <c r="O18" s="243"/>
      <c r="P18" s="243"/>
      <c r="Q18" s="243"/>
      <c r="R18" s="244"/>
    </row>
    <row r="19" spans="1:18" s="23" customFormat="1" ht="12" customHeight="1" x14ac:dyDescent="0.15">
      <c r="A19" s="34"/>
      <c r="B19" s="34"/>
      <c r="C19" s="34"/>
      <c r="D19" s="36"/>
      <c r="E19" s="19"/>
      <c r="F19" s="165"/>
      <c r="G19" s="116"/>
      <c r="H19" s="5"/>
      <c r="I19" s="121"/>
      <c r="J19" s="189"/>
      <c r="K19" s="44"/>
      <c r="L19" s="44"/>
      <c r="M19" s="44"/>
      <c r="N19" s="44"/>
      <c r="O19" s="44"/>
      <c r="P19" s="44"/>
      <c r="Q19" s="44"/>
      <c r="R19" s="245"/>
    </row>
    <row r="20" spans="1:18" s="23" customFormat="1" ht="12" customHeight="1" x14ac:dyDescent="0.15">
      <c r="A20" s="34"/>
      <c r="B20" s="34"/>
      <c r="C20" s="34"/>
      <c r="D20" s="36"/>
      <c r="E20" s="19"/>
      <c r="F20" s="166"/>
      <c r="G20" s="39"/>
      <c r="H20" s="5"/>
      <c r="I20" s="121"/>
      <c r="J20" s="189"/>
      <c r="K20" s="44"/>
      <c r="L20" s="44"/>
      <c r="M20" s="44"/>
      <c r="N20" s="44"/>
      <c r="O20" s="44"/>
      <c r="P20" s="44"/>
      <c r="Q20" s="44"/>
      <c r="R20" s="245"/>
    </row>
    <row r="21" spans="1:18" s="23" customFormat="1" ht="12" customHeight="1" x14ac:dyDescent="0.15">
      <c r="A21" s="34"/>
      <c r="B21" s="34"/>
      <c r="C21" s="34"/>
      <c r="D21" s="36"/>
      <c r="E21" s="19"/>
      <c r="F21" s="166"/>
      <c r="G21" s="39"/>
      <c r="H21" s="5"/>
      <c r="I21" s="121"/>
      <c r="J21" s="189"/>
      <c r="K21" s="44"/>
      <c r="L21" s="44"/>
      <c r="M21" s="44"/>
      <c r="N21" s="44"/>
      <c r="O21" s="44"/>
      <c r="P21" s="44"/>
      <c r="Q21" s="44"/>
      <c r="R21" s="245"/>
    </row>
    <row r="22" spans="1:18" s="23" customFormat="1" ht="12" customHeight="1" x14ac:dyDescent="0.15">
      <c r="A22" s="34"/>
      <c r="B22" s="34"/>
      <c r="C22" s="34"/>
      <c r="D22" s="36"/>
      <c r="E22" s="19"/>
      <c r="F22" s="166"/>
      <c r="G22" s="39"/>
      <c r="H22" s="5"/>
      <c r="I22" s="121"/>
      <c r="J22" s="189"/>
      <c r="K22" s="44"/>
      <c r="L22" s="44"/>
      <c r="M22" s="44"/>
      <c r="N22" s="44"/>
      <c r="O22" s="44"/>
      <c r="P22" s="44"/>
      <c r="Q22" s="44"/>
      <c r="R22" s="245"/>
    </row>
    <row r="23" spans="1:18" s="23" customFormat="1" ht="12" customHeight="1" x14ac:dyDescent="0.15">
      <c r="A23" s="34"/>
      <c r="B23" s="34"/>
      <c r="C23" s="34"/>
      <c r="D23" s="36"/>
      <c r="E23" s="19"/>
      <c r="F23" s="166"/>
      <c r="G23" s="39"/>
      <c r="H23" s="5"/>
      <c r="I23" s="121"/>
      <c r="J23" s="189"/>
      <c r="K23" s="44"/>
      <c r="L23" s="44"/>
      <c r="M23" s="44"/>
      <c r="N23" s="44"/>
      <c r="O23" s="44"/>
      <c r="P23" s="44"/>
      <c r="Q23" s="44"/>
      <c r="R23" s="245"/>
    </row>
    <row r="24" spans="1:18" s="23" customFormat="1" ht="12" customHeight="1" x14ac:dyDescent="0.15">
      <c r="A24" s="46"/>
      <c r="B24" s="46"/>
      <c r="C24" s="46"/>
      <c r="D24" s="36"/>
      <c r="E24" s="19"/>
      <c r="F24" s="166"/>
      <c r="G24" s="39"/>
      <c r="H24" s="5"/>
      <c r="I24" s="121"/>
      <c r="J24" s="189"/>
      <c r="K24" s="44"/>
      <c r="L24" s="44"/>
      <c r="M24" s="44"/>
      <c r="N24" s="44"/>
      <c r="O24" s="44"/>
      <c r="P24" s="44"/>
      <c r="Q24" s="44"/>
      <c r="R24" s="245"/>
    </row>
    <row r="25" spans="1:18" s="23" customFormat="1" ht="12" customHeight="1" x14ac:dyDescent="0.15">
      <c r="A25" s="46"/>
      <c r="B25" s="46"/>
      <c r="C25" s="46"/>
      <c r="D25" s="36"/>
      <c r="E25" s="19"/>
      <c r="F25" s="166"/>
      <c r="G25" s="39"/>
      <c r="H25" s="5"/>
      <c r="I25" s="121"/>
      <c r="J25" s="189"/>
      <c r="K25" s="44"/>
      <c r="L25" s="44"/>
      <c r="M25" s="44"/>
      <c r="N25" s="44"/>
      <c r="O25" s="44"/>
      <c r="P25" s="44"/>
      <c r="Q25" s="44"/>
      <c r="R25" s="245"/>
    </row>
    <row r="26" spans="1:18" s="23" customFormat="1" ht="12" customHeight="1" x14ac:dyDescent="0.15">
      <c r="A26" s="46"/>
      <c r="B26" s="46"/>
      <c r="C26" s="46"/>
      <c r="D26" s="36"/>
      <c r="E26" s="19"/>
      <c r="F26" s="166"/>
      <c r="G26" s="39"/>
      <c r="H26" s="5"/>
      <c r="I26" s="121"/>
      <c r="J26" s="189"/>
      <c r="K26" s="44"/>
      <c r="L26" s="44"/>
      <c r="M26" s="44"/>
      <c r="N26" s="44"/>
      <c r="O26" s="44"/>
      <c r="P26" s="44"/>
      <c r="Q26" s="44"/>
      <c r="R26" s="245"/>
    </row>
    <row r="27" spans="1:18" s="23" customFormat="1" ht="12" customHeight="1" x14ac:dyDescent="0.15">
      <c r="A27" s="34"/>
      <c r="B27" s="34"/>
      <c r="C27" s="34"/>
      <c r="D27" s="36"/>
      <c r="E27" s="19"/>
      <c r="F27" s="166"/>
      <c r="G27" s="39"/>
      <c r="H27" s="5"/>
      <c r="I27" s="121"/>
      <c r="J27" s="189"/>
      <c r="K27" s="44"/>
      <c r="L27" s="44"/>
      <c r="M27" s="44"/>
      <c r="N27" s="44"/>
      <c r="O27" s="44"/>
      <c r="P27" s="44"/>
      <c r="Q27" s="44"/>
      <c r="R27" s="245"/>
    </row>
    <row r="28" spans="1:18" s="23" customFormat="1" ht="12" customHeight="1" x14ac:dyDescent="0.15">
      <c r="A28" s="34"/>
      <c r="B28" s="34"/>
      <c r="C28" s="34"/>
      <c r="D28" s="36"/>
      <c r="E28" s="19"/>
      <c r="F28" s="166"/>
      <c r="G28" s="117"/>
      <c r="H28" s="12"/>
      <c r="I28" s="121"/>
      <c r="J28" s="189"/>
      <c r="K28" s="44"/>
      <c r="L28" s="44"/>
      <c r="M28" s="44"/>
      <c r="N28" s="44"/>
      <c r="O28" s="44"/>
      <c r="P28" s="44"/>
      <c r="Q28" s="44"/>
      <c r="R28" s="245"/>
    </row>
    <row r="29" spans="1:18" s="23" customFormat="1" ht="12" customHeight="1" x14ac:dyDescent="0.15">
      <c r="A29" s="34"/>
      <c r="B29" s="34"/>
      <c r="C29" s="34"/>
      <c r="D29" s="36"/>
      <c r="E29" s="19"/>
      <c r="F29" s="166"/>
      <c r="G29" s="117"/>
      <c r="H29" s="12"/>
      <c r="I29" s="121"/>
      <c r="J29" s="189"/>
      <c r="K29" s="44"/>
      <c r="L29" s="44"/>
      <c r="M29" s="44"/>
      <c r="N29" s="44"/>
      <c r="O29" s="44"/>
      <c r="P29" s="44"/>
      <c r="Q29" s="44"/>
      <c r="R29" s="245"/>
    </row>
    <row r="30" spans="1:18" s="23" customFormat="1" ht="12" customHeight="1" x14ac:dyDescent="0.15">
      <c r="A30" s="34"/>
      <c r="B30" s="34"/>
      <c r="C30" s="34"/>
      <c r="D30" s="36"/>
      <c r="E30" s="19"/>
      <c r="F30" s="166"/>
      <c r="G30" s="117"/>
      <c r="H30" s="12"/>
      <c r="I30" s="121"/>
      <c r="J30" s="189"/>
      <c r="K30" s="44"/>
      <c r="L30" s="44"/>
      <c r="M30" s="44"/>
      <c r="N30" s="44"/>
      <c r="O30" s="44"/>
      <c r="P30" s="44"/>
      <c r="Q30" s="44"/>
      <c r="R30" s="245"/>
    </row>
    <row r="31" spans="1:18" s="23" customFormat="1" ht="12" customHeight="1" x14ac:dyDescent="0.15">
      <c r="A31" s="34"/>
      <c r="B31" s="34"/>
      <c r="C31" s="34"/>
      <c r="D31" s="36"/>
      <c r="E31" s="19"/>
      <c r="F31" s="166"/>
      <c r="G31" s="117"/>
      <c r="H31" s="12"/>
      <c r="I31" s="121"/>
      <c r="J31" s="189"/>
      <c r="K31" s="44"/>
      <c r="L31" s="44"/>
      <c r="M31" s="44"/>
      <c r="N31" s="44"/>
      <c r="O31" s="44"/>
      <c r="P31" s="44"/>
      <c r="Q31" s="44"/>
      <c r="R31" s="245"/>
    </row>
    <row r="32" spans="1:18" s="23" customFormat="1" ht="12" customHeight="1" x14ac:dyDescent="0.15">
      <c r="A32" s="34"/>
      <c r="B32" s="34"/>
      <c r="C32" s="34"/>
      <c r="D32" s="36"/>
      <c r="E32" s="19"/>
      <c r="F32" s="166"/>
      <c r="G32" s="117"/>
      <c r="H32" s="12"/>
      <c r="I32" s="121"/>
      <c r="J32" s="189"/>
      <c r="K32" s="44"/>
      <c r="L32" s="44"/>
      <c r="M32" s="44"/>
      <c r="N32" s="44"/>
      <c r="O32" s="44"/>
      <c r="P32" s="44"/>
      <c r="Q32" s="44"/>
      <c r="R32" s="245"/>
    </row>
    <row r="33" spans="1:18" s="23" customFormat="1" ht="12" customHeight="1" x14ac:dyDescent="0.15">
      <c r="A33" s="34"/>
      <c r="B33" s="34"/>
      <c r="C33" s="34"/>
      <c r="D33" s="36"/>
      <c r="E33" s="19"/>
      <c r="F33" s="166"/>
      <c r="G33" s="117"/>
      <c r="H33" s="12"/>
      <c r="I33" s="121"/>
      <c r="J33" s="189"/>
      <c r="K33" s="44"/>
      <c r="L33" s="44"/>
      <c r="M33" s="44"/>
      <c r="N33" s="44"/>
      <c r="O33" s="44"/>
      <c r="P33" s="44"/>
      <c r="Q33" s="44"/>
      <c r="R33" s="245"/>
    </row>
    <row r="34" spans="1:18" s="23" customFormat="1" ht="12" customHeight="1" x14ac:dyDescent="0.15">
      <c r="A34" s="34"/>
      <c r="B34" s="34"/>
      <c r="C34" s="34"/>
      <c r="D34" s="36"/>
      <c r="E34" s="19"/>
      <c r="F34" s="166"/>
      <c r="G34" s="117"/>
      <c r="H34" s="12"/>
      <c r="I34" s="121"/>
      <c r="J34" s="189"/>
      <c r="K34" s="44"/>
      <c r="L34" s="44"/>
      <c r="M34" s="44"/>
      <c r="N34" s="44"/>
      <c r="O34" s="44"/>
      <c r="P34" s="44"/>
      <c r="Q34" s="44"/>
      <c r="R34" s="245"/>
    </row>
    <row r="35" spans="1:18" s="23" customFormat="1" ht="12" customHeight="1" x14ac:dyDescent="0.15">
      <c r="A35" s="34"/>
      <c r="B35" s="34"/>
      <c r="C35" s="34"/>
      <c r="D35" s="36"/>
      <c r="E35" s="19"/>
      <c r="F35" s="166"/>
      <c r="G35" s="117"/>
      <c r="H35" s="12"/>
      <c r="I35" s="121"/>
      <c r="J35" s="189"/>
      <c r="K35" s="44"/>
      <c r="L35" s="44"/>
      <c r="M35" s="44"/>
      <c r="N35" s="44"/>
      <c r="O35" s="44"/>
      <c r="P35" s="44"/>
      <c r="Q35" s="44"/>
      <c r="R35" s="245"/>
    </row>
    <row r="36" spans="1:18" s="23" customFormat="1" ht="12" customHeight="1" x14ac:dyDescent="0.15">
      <c r="A36" s="34"/>
      <c r="B36" s="34"/>
      <c r="C36" s="34"/>
      <c r="D36" s="36"/>
      <c r="E36" s="19"/>
      <c r="F36" s="166"/>
      <c r="G36" s="117"/>
      <c r="H36" s="12"/>
      <c r="I36" s="121"/>
      <c r="J36" s="189"/>
      <c r="K36" s="44"/>
      <c r="L36" s="44"/>
      <c r="M36" s="44"/>
      <c r="N36" s="44"/>
      <c r="O36" s="44"/>
      <c r="P36" s="44"/>
      <c r="Q36" s="44"/>
      <c r="R36" s="245"/>
    </row>
    <row r="37" spans="1:18" s="23" customFormat="1" ht="12" customHeight="1" x14ac:dyDescent="0.15">
      <c r="A37" s="34"/>
      <c r="B37" s="34"/>
      <c r="C37" s="34"/>
      <c r="D37" s="36"/>
      <c r="E37" s="19"/>
      <c r="F37" s="166"/>
      <c r="G37" s="117"/>
      <c r="H37" s="12"/>
      <c r="I37" s="121"/>
      <c r="J37" s="189"/>
      <c r="K37" s="44"/>
      <c r="L37" s="44"/>
      <c r="M37" s="44"/>
      <c r="N37" s="44"/>
      <c r="O37" s="44"/>
      <c r="P37" s="44"/>
      <c r="Q37" s="44"/>
      <c r="R37" s="245"/>
    </row>
    <row r="38" spans="1:18" s="23" customFormat="1" ht="12" customHeight="1" x14ac:dyDescent="0.15">
      <c r="A38" s="34"/>
      <c r="B38" s="34"/>
      <c r="C38" s="34"/>
      <c r="D38" s="36"/>
      <c r="E38" s="19"/>
      <c r="F38" s="166"/>
      <c r="G38" s="118"/>
      <c r="H38" s="157"/>
      <c r="I38" s="121"/>
      <c r="J38" s="189"/>
      <c r="K38" s="44"/>
      <c r="L38" s="44"/>
      <c r="M38" s="44"/>
      <c r="N38" s="44"/>
      <c r="O38" s="44"/>
      <c r="P38" s="44"/>
      <c r="Q38" s="44"/>
      <c r="R38" s="245"/>
    </row>
    <row r="39" spans="1:18" s="23" customFormat="1" ht="12" customHeight="1" x14ac:dyDescent="0.15">
      <c r="A39" s="34"/>
      <c r="B39" s="34"/>
      <c r="C39" s="34"/>
      <c r="D39" s="36"/>
      <c r="E39" s="19"/>
      <c r="F39" s="166"/>
      <c r="G39" s="119"/>
      <c r="H39" s="158"/>
      <c r="I39" s="121"/>
      <c r="J39" s="189"/>
      <c r="K39" s="44"/>
      <c r="L39" s="44"/>
      <c r="M39" s="44"/>
      <c r="N39" s="44"/>
      <c r="O39" s="44"/>
      <c r="P39" s="44"/>
      <c r="Q39" s="44"/>
      <c r="R39" s="245"/>
    </row>
    <row r="40" spans="1:18" s="23" customFormat="1" ht="12" customHeight="1" x14ac:dyDescent="0.15">
      <c r="A40" s="34"/>
      <c r="B40" s="34"/>
      <c r="C40" s="34"/>
      <c r="D40" s="36"/>
      <c r="E40" s="19"/>
      <c r="F40" s="166"/>
      <c r="G40" s="119"/>
      <c r="H40" s="158"/>
      <c r="I40" s="121"/>
      <c r="J40" s="189"/>
      <c r="K40" s="44"/>
      <c r="L40" s="44"/>
      <c r="M40" s="44"/>
      <c r="N40" s="44"/>
      <c r="O40" s="44"/>
      <c r="P40" s="44"/>
      <c r="Q40" s="44"/>
      <c r="R40" s="245"/>
    </row>
    <row r="41" spans="1:18" s="23" customFormat="1" ht="12" customHeight="1" x14ac:dyDescent="0.15">
      <c r="A41" s="35"/>
      <c r="B41" s="35"/>
      <c r="C41" s="35"/>
      <c r="D41" s="32"/>
      <c r="E41" s="38"/>
      <c r="F41" s="167"/>
      <c r="G41" s="120"/>
      <c r="H41" s="159"/>
      <c r="I41" s="122"/>
      <c r="J41" s="186"/>
      <c r="K41" s="125"/>
      <c r="L41" s="125"/>
      <c r="M41" s="125"/>
      <c r="N41" s="125"/>
      <c r="O41" s="125"/>
      <c r="P41" s="125"/>
      <c r="Q41" s="125"/>
      <c r="R41" s="246"/>
    </row>
    <row r="42" spans="1:18" s="23" customFormat="1" ht="12" customHeight="1" x14ac:dyDescent="0.15">
      <c r="A42" s="8" t="s">
        <v>5</v>
      </c>
      <c r="B42" s="8"/>
      <c r="C42" s="9" t="s">
        <v>2</v>
      </c>
      <c r="D42" s="9"/>
      <c r="E42" s="9"/>
      <c r="F42" s="11"/>
      <c r="G42" s="11"/>
      <c r="H42" s="11"/>
      <c r="I42" s="247"/>
      <c r="J42" s="248"/>
      <c r="K42" s="247"/>
      <c r="L42" s="247"/>
      <c r="M42" s="247"/>
      <c r="N42" s="247"/>
      <c r="O42" s="247"/>
      <c r="P42" s="247"/>
      <c r="Q42" s="247"/>
      <c r="R42" s="227" t="s">
        <v>48</v>
      </c>
    </row>
    <row r="43" spans="1:18" s="8" customFormat="1" ht="12" customHeight="1" x14ac:dyDescent="0.15">
      <c r="A43" s="383" t="s">
        <v>6</v>
      </c>
      <c r="B43" s="383" t="s">
        <v>7</v>
      </c>
      <c r="C43" s="383" t="s">
        <v>8</v>
      </c>
      <c r="D43" s="383" t="s">
        <v>9</v>
      </c>
      <c r="E43" s="348" t="s">
        <v>120</v>
      </c>
      <c r="F43" s="348" t="s">
        <v>121</v>
      </c>
      <c r="G43" s="347" t="s">
        <v>43</v>
      </c>
      <c r="H43" s="347"/>
      <c r="I43" s="377" t="s">
        <v>10</v>
      </c>
      <c r="J43" s="378"/>
      <c r="K43" s="378"/>
      <c r="L43" s="378"/>
      <c r="M43" s="378"/>
      <c r="N43" s="378"/>
      <c r="O43" s="378"/>
      <c r="P43" s="378"/>
      <c r="Q43" s="378"/>
      <c r="R43" s="379"/>
    </row>
    <row r="44" spans="1:18" s="8" customFormat="1" ht="12" customHeight="1" x14ac:dyDescent="0.15">
      <c r="A44" s="358"/>
      <c r="B44" s="358"/>
      <c r="C44" s="358"/>
      <c r="D44" s="358"/>
      <c r="E44" s="349"/>
      <c r="F44" s="349"/>
      <c r="G44" s="115" t="s">
        <v>123</v>
      </c>
      <c r="H44" s="115" t="s">
        <v>124</v>
      </c>
      <c r="I44" s="380"/>
      <c r="J44" s="381"/>
      <c r="K44" s="381"/>
      <c r="L44" s="381"/>
      <c r="M44" s="381"/>
      <c r="N44" s="381"/>
      <c r="O44" s="381"/>
      <c r="P44" s="381"/>
      <c r="Q44" s="381"/>
      <c r="R44" s="382"/>
    </row>
    <row r="45" spans="1:18" s="14" customFormat="1" ht="12" customHeight="1" x14ac:dyDescent="0.15">
      <c r="A45" s="389" t="s">
        <v>1</v>
      </c>
      <c r="B45" s="28"/>
      <c r="C45" s="76"/>
      <c r="D45" s="37"/>
      <c r="E45" s="350">
        <f>SUM(E47,E122)</f>
        <v>3506829</v>
      </c>
      <c r="F45" s="354">
        <f>R46/1000</f>
        <v>3496975.1030000001</v>
      </c>
      <c r="G45" s="359">
        <f>F45-E45</f>
        <v>-9853.8969999998808</v>
      </c>
      <c r="H45" s="427">
        <f>G45/E45</f>
        <v>-2.8099165941652361E-3</v>
      </c>
      <c r="I45" s="124"/>
      <c r="J45" s="192"/>
      <c r="K45" s="175"/>
      <c r="L45" s="175"/>
      <c r="M45" s="175"/>
      <c r="N45" s="175"/>
      <c r="O45" s="175"/>
      <c r="P45" s="175"/>
      <c r="Q45" s="175"/>
      <c r="R45" s="249"/>
    </row>
    <row r="46" spans="1:18" s="14" customFormat="1" ht="12" customHeight="1" x14ac:dyDescent="0.15">
      <c r="A46" s="391"/>
      <c r="B46" s="7"/>
      <c r="C46" s="77"/>
      <c r="D46" s="98"/>
      <c r="E46" s="351"/>
      <c r="F46" s="355"/>
      <c r="G46" s="360"/>
      <c r="H46" s="428"/>
      <c r="I46" s="122"/>
      <c r="J46" s="186"/>
      <c r="K46" s="125"/>
      <c r="L46" s="125"/>
      <c r="M46" s="125"/>
      <c r="N46" s="125"/>
      <c r="O46" s="125"/>
      <c r="P46" s="125"/>
      <c r="Q46" s="125"/>
      <c r="R46" s="229">
        <f>+R48+R123</f>
        <v>3496975103</v>
      </c>
    </row>
    <row r="47" spans="1:18" s="14" customFormat="1" ht="12" customHeight="1" x14ac:dyDescent="0.15">
      <c r="A47" s="389" t="s">
        <v>51</v>
      </c>
      <c r="B47" s="28"/>
      <c r="C47" s="31"/>
      <c r="D47" s="97"/>
      <c r="E47" s="352">
        <f>SUM(E49,E105)</f>
        <v>2850683</v>
      </c>
      <c r="F47" s="356">
        <f>R48/1000</f>
        <v>2733233.74</v>
      </c>
      <c r="G47" s="359">
        <f t="shared" ref="G47:G49" si="16">F47-E47</f>
        <v>-117449.25999999978</v>
      </c>
      <c r="H47" s="427">
        <f t="shared" ref="H47" si="17">G47/E47</f>
        <v>-4.1200393028617978E-2</v>
      </c>
      <c r="I47" s="124"/>
      <c r="J47" s="192"/>
      <c r="K47" s="175"/>
      <c r="L47" s="175"/>
      <c r="M47" s="175"/>
      <c r="N47" s="175"/>
      <c r="O47" s="175"/>
      <c r="P47" s="175"/>
      <c r="Q47" s="175"/>
      <c r="R47" s="249"/>
    </row>
    <row r="48" spans="1:18" s="14" customFormat="1" ht="12" customHeight="1" x14ac:dyDescent="0.15">
      <c r="A48" s="391"/>
      <c r="B48" s="7"/>
      <c r="C48" s="32"/>
      <c r="D48" s="98"/>
      <c r="E48" s="353"/>
      <c r="F48" s="356"/>
      <c r="G48" s="360"/>
      <c r="H48" s="428"/>
      <c r="I48" s="122"/>
      <c r="J48" s="186"/>
      <c r="K48" s="125"/>
      <c r="L48" s="125"/>
      <c r="M48" s="125"/>
      <c r="N48" s="125"/>
      <c r="O48" s="125"/>
      <c r="P48" s="125"/>
      <c r="Q48" s="125"/>
      <c r="R48" s="229">
        <f>R50+R106</f>
        <v>2733233740</v>
      </c>
    </row>
    <row r="49" spans="1:18" s="14" customFormat="1" ht="12" customHeight="1" x14ac:dyDescent="0.15">
      <c r="A49" s="34"/>
      <c r="B49" s="389" t="s">
        <v>52</v>
      </c>
      <c r="C49" s="31"/>
      <c r="D49" s="97"/>
      <c r="E49" s="354">
        <f>SUM(E51:E101)</f>
        <v>2832936</v>
      </c>
      <c r="F49" s="354">
        <f>R50/1000</f>
        <v>2713262.94</v>
      </c>
      <c r="G49" s="359">
        <f t="shared" si="16"/>
        <v>-119673.06000000006</v>
      </c>
      <c r="H49" s="427">
        <f t="shared" ref="H49" si="18">G49/E49</f>
        <v>-4.2243474614322402E-2</v>
      </c>
      <c r="I49" s="121"/>
      <c r="J49" s="189"/>
      <c r="K49" s="44"/>
      <c r="L49" s="44"/>
      <c r="M49" s="44"/>
      <c r="N49" s="44"/>
      <c r="O49" s="44"/>
      <c r="P49" s="44"/>
      <c r="Q49" s="44"/>
      <c r="R49" s="228"/>
    </row>
    <row r="50" spans="1:18" s="14" customFormat="1" ht="12" customHeight="1" x14ac:dyDescent="0.15">
      <c r="A50" s="34"/>
      <c r="B50" s="391"/>
      <c r="C50" s="32"/>
      <c r="D50" s="98"/>
      <c r="E50" s="355"/>
      <c r="F50" s="355"/>
      <c r="G50" s="360"/>
      <c r="H50" s="428"/>
      <c r="I50" s="122"/>
      <c r="J50" s="186"/>
      <c r="K50" s="125"/>
      <c r="L50" s="125"/>
      <c r="M50" s="125"/>
      <c r="N50" s="125"/>
      <c r="O50" s="125"/>
      <c r="P50" s="125"/>
      <c r="Q50" s="125"/>
      <c r="R50" s="229">
        <f>R63+R84+R93+R97+R101</f>
        <v>2713262940</v>
      </c>
    </row>
    <row r="51" spans="1:18" s="14" customFormat="1" ht="12" customHeight="1" x14ac:dyDescent="0.15">
      <c r="A51" s="39"/>
      <c r="B51" s="39"/>
      <c r="C51" s="385" t="s">
        <v>53</v>
      </c>
      <c r="D51" s="385" t="s">
        <v>53</v>
      </c>
      <c r="E51" s="409">
        <v>2426049</v>
      </c>
      <c r="F51" s="398">
        <f>R63/1000</f>
        <v>2285216.5</v>
      </c>
      <c r="G51" s="361">
        <f>F51-E51</f>
        <v>-140832.5</v>
      </c>
      <c r="H51" s="419">
        <f>G51/E51</f>
        <v>-5.8050146555160262E-2</v>
      </c>
      <c r="I51" s="250" t="s">
        <v>212</v>
      </c>
      <c r="J51" s="187">
        <v>2325000</v>
      </c>
      <c r="K51" s="171" t="s">
        <v>164</v>
      </c>
      <c r="L51" s="171">
        <v>1</v>
      </c>
      <c r="M51" s="171" t="s">
        <v>165</v>
      </c>
      <c r="N51" s="171" t="s">
        <v>166</v>
      </c>
      <c r="O51" s="171">
        <v>1</v>
      </c>
      <c r="P51" s="171" t="s">
        <v>167</v>
      </c>
      <c r="Q51" s="171" t="s">
        <v>168</v>
      </c>
      <c r="R51" s="225">
        <f>J51*L51*O51</f>
        <v>2325000</v>
      </c>
    </row>
    <row r="52" spans="1:18" s="14" customFormat="1" ht="12" customHeight="1" x14ac:dyDescent="0.15">
      <c r="A52" s="39"/>
      <c r="B52" s="39"/>
      <c r="C52" s="386"/>
      <c r="D52" s="386"/>
      <c r="E52" s="414"/>
      <c r="F52" s="399"/>
      <c r="G52" s="362"/>
      <c r="H52" s="420"/>
      <c r="I52" s="123" t="s">
        <v>203</v>
      </c>
      <c r="J52" s="188">
        <v>2408000</v>
      </c>
      <c r="K52" s="172" t="s">
        <v>169</v>
      </c>
      <c r="L52" s="172">
        <v>1</v>
      </c>
      <c r="M52" s="172" t="s">
        <v>170</v>
      </c>
      <c r="N52" s="172" t="s">
        <v>171</v>
      </c>
      <c r="O52" s="172">
        <v>11</v>
      </c>
      <c r="P52" s="172" t="s">
        <v>167</v>
      </c>
      <c r="Q52" s="172" t="s">
        <v>168</v>
      </c>
      <c r="R52" s="223">
        <f>J52*L52*O52</f>
        <v>26488000</v>
      </c>
    </row>
    <row r="53" spans="1:18" s="14" customFormat="1" ht="12" customHeight="1" x14ac:dyDescent="0.15">
      <c r="A53" s="39"/>
      <c r="B53" s="39"/>
      <c r="C53" s="386"/>
      <c r="D53" s="386"/>
      <c r="E53" s="414"/>
      <c r="F53" s="399"/>
      <c r="G53" s="362"/>
      <c r="H53" s="420"/>
      <c r="I53" s="123" t="s">
        <v>204</v>
      </c>
      <c r="J53" s="188">
        <v>2255000</v>
      </c>
      <c r="K53" s="172" t="s">
        <v>169</v>
      </c>
      <c r="L53" s="172">
        <v>1</v>
      </c>
      <c r="M53" s="172" t="s">
        <v>172</v>
      </c>
      <c r="N53" s="172" t="s">
        <v>166</v>
      </c>
      <c r="O53" s="172">
        <v>6</v>
      </c>
      <c r="P53" s="172" t="s">
        <v>173</v>
      </c>
      <c r="Q53" s="172" t="s">
        <v>168</v>
      </c>
      <c r="R53" s="223">
        <f t="shared" ref="R53:R54" si="19">J53*L53*O53</f>
        <v>13530000</v>
      </c>
    </row>
    <row r="54" spans="1:18" s="14" customFormat="1" ht="12" customHeight="1" x14ac:dyDescent="0.15">
      <c r="A54" s="39"/>
      <c r="B54" s="39"/>
      <c r="C54" s="386"/>
      <c r="D54" s="386"/>
      <c r="E54" s="414"/>
      <c r="F54" s="399"/>
      <c r="G54" s="362"/>
      <c r="H54" s="420"/>
      <c r="I54" s="123" t="s">
        <v>205</v>
      </c>
      <c r="J54" s="188">
        <v>2325000</v>
      </c>
      <c r="K54" s="172" t="s">
        <v>169</v>
      </c>
      <c r="L54" s="172">
        <v>1</v>
      </c>
      <c r="M54" s="172" t="s">
        <v>172</v>
      </c>
      <c r="N54" s="172" t="s">
        <v>174</v>
      </c>
      <c r="O54" s="172">
        <v>6</v>
      </c>
      <c r="P54" s="172" t="s">
        <v>175</v>
      </c>
      <c r="Q54" s="172" t="s">
        <v>168</v>
      </c>
      <c r="R54" s="223">
        <f t="shared" si="19"/>
        <v>13950000</v>
      </c>
    </row>
    <row r="55" spans="1:18" s="14" customFormat="1" ht="12" customHeight="1" x14ac:dyDescent="0.15">
      <c r="A55" s="39"/>
      <c r="B55" s="39"/>
      <c r="C55" s="386"/>
      <c r="D55" s="386"/>
      <c r="E55" s="414"/>
      <c r="F55" s="399"/>
      <c r="G55" s="362"/>
      <c r="H55" s="420"/>
      <c r="I55" s="123" t="s">
        <v>206</v>
      </c>
      <c r="J55" s="188">
        <v>2081000</v>
      </c>
      <c r="K55" s="172" t="s">
        <v>125</v>
      </c>
      <c r="L55" s="172">
        <v>1</v>
      </c>
      <c r="M55" s="172" t="s">
        <v>133</v>
      </c>
      <c r="N55" s="172" t="s">
        <v>125</v>
      </c>
      <c r="O55" s="172">
        <v>3</v>
      </c>
      <c r="P55" s="172" t="s">
        <v>127</v>
      </c>
      <c r="Q55" s="172" t="s">
        <v>128</v>
      </c>
      <c r="R55" s="223">
        <f t="shared" ref="R55:R56" si="20">J55*L55*O55</f>
        <v>6243000</v>
      </c>
    </row>
    <row r="56" spans="1:18" s="14" customFormat="1" ht="12" customHeight="1" x14ac:dyDescent="0.15">
      <c r="A56" s="39"/>
      <c r="B56" s="39"/>
      <c r="C56" s="386"/>
      <c r="D56" s="386"/>
      <c r="E56" s="414"/>
      <c r="F56" s="399"/>
      <c r="G56" s="362"/>
      <c r="H56" s="420"/>
      <c r="I56" s="123" t="s">
        <v>207</v>
      </c>
      <c r="J56" s="188">
        <v>2177000</v>
      </c>
      <c r="K56" s="172" t="s">
        <v>125</v>
      </c>
      <c r="L56" s="172">
        <v>1</v>
      </c>
      <c r="M56" s="172" t="s">
        <v>133</v>
      </c>
      <c r="N56" s="172" t="s">
        <v>125</v>
      </c>
      <c r="O56" s="172">
        <v>9</v>
      </c>
      <c r="P56" s="172" t="s">
        <v>127</v>
      </c>
      <c r="Q56" s="172" t="s">
        <v>128</v>
      </c>
      <c r="R56" s="223">
        <f t="shared" si="20"/>
        <v>19593000</v>
      </c>
    </row>
    <row r="57" spans="1:18" s="14" customFormat="1" ht="12" customHeight="1" x14ac:dyDescent="0.15">
      <c r="A57" s="39"/>
      <c r="B57" s="39"/>
      <c r="C57" s="386"/>
      <c r="D57" s="386"/>
      <c r="E57" s="414"/>
      <c r="F57" s="399"/>
      <c r="G57" s="362"/>
      <c r="H57" s="420"/>
      <c r="I57" s="128" t="s">
        <v>85</v>
      </c>
      <c r="J57" s="189">
        <v>10020</v>
      </c>
      <c r="K57" s="44" t="s">
        <v>125</v>
      </c>
      <c r="L57" s="189">
        <v>216000</v>
      </c>
      <c r="M57" s="44" t="s">
        <v>137</v>
      </c>
      <c r="N57" s="44"/>
      <c r="O57" s="44"/>
      <c r="P57" s="44"/>
      <c r="Q57" s="44" t="s">
        <v>129</v>
      </c>
      <c r="R57" s="223">
        <f>J57*L57</f>
        <v>2164320000</v>
      </c>
    </row>
    <row r="58" spans="1:18" s="14" customFormat="1" ht="12" customHeight="1" x14ac:dyDescent="0.15">
      <c r="A58" s="39"/>
      <c r="B58" s="39"/>
      <c r="C58" s="386"/>
      <c r="D58" s="386"/>
      <c r="E58" s="414"/>
      <c r="F58" s="399"/>
      <c r="G58" s="362"/>
      <c r="H58" s="420"/>
      <c r="I58" s="128" t="s">
        <v>86</v>
      </c>
      <c r="J58" s="189">
        <v>100000</v>
      </c>
      <c r="K58" s="44" t="s">
        <v>125</v>
      </c>
      <c r="L58" s="44">
        <v>150</v>
      </c>
      <c r="M58" s="44" t="s">
        <v>142</v>
      </c>
      <c r="N58" s="44" t="s">
        <v>125</v>
      </c>
      <c r="O58" s="44">
        <v>1</v>
      </c>
      <c r="P58" s="44" t="s">
        <v>158</v>
      </c>
      <c r="Q58" s="44" t="s">
        <v>129</v>
      </c>
      <c r="R58" s="223">
        <f>J58*L58*O58</f>
        <v>15000000</v>
      </c>
    </row>
    <row r="59" spans="1:18" s="14" customFormat="1" ht="12" customHeight="1" x14ac:dyDescent="0.15">
      <c r="A59" s="39"/>
      <c r="B59" s="39"/>
      <c r="C59" s="386"/>
      <c r="D59" s="386"/>
      <c r="E59" s="414"/>
      <c r="F59" s="399"/>
      <c r="G59" s="362"/>
      <c r="H59" s="420"/>
      <c r="I59" s="128" t="s">
        <v>87</v>
      </c>
      <c r="J59" s="425" t="s">
        <v>195</v>
      </c>
      <c r="K59" s="425"/>
      <c r="L59" s="425"/>
      <c r="M59" s="425"/>
      <c r="N59" s="425"/>
      <c r="O59" s="425"/>
      <c r="P59" s="425"/>
      <c r="Q59" s="44" t="s">
        <v>146</v>
      </c>
      <c r="R59" s="223">
        <v>5010000</v>
      </c>
    </row>
    <row r="60" spans="1:18" s="14" customFormat="1" ht="12" customHeight="1" x14ac:dyDescent="0.15">
      <c r="A60" s="39"/>
      <c r="B60" s="39"/>
      <c r="C60" s="386"/>
      <c r="D60" s="386"/>
      <c r="E60" s="414"/>
      <c r="F60" s="399"/>
      <c r="G60" s="362"/>
      <c r="H60" s="420"/>
      <c r="I60" s="121"/>
      <c r="J60" s="425" t="s">
        <v>196</v>
      </c>
      <c r="K60" s="425"/>
      <c r="L60" s="425"/>
      <c r="M60" s="425"/>
      <c r="N60" s="425"/>
      <c r="O60" s="425"/>
      <c r="P60" s="425"/>
      <c r="Q60" s="44" t="s">
        <v>129</v>
      </c>
      <c r="R60" s="223">
        <v>3757500</v>
      </c>
    </row>
    <row r="61" spans="1:18" s="14" customFormat="1" ht="12" customHeight="1" x14ac:dyDescent="0.15">
      <c r="A61" s="39"/>
      <c r="B61" s="39"/>
      <c r="C61" s="386"/>
      <c r="D61" s="386"/>
      <c r="E61" s="414"/>
      <c r="F61" s="399"/>
      <c r="G61" s="362"/>
      <c r="H61" s="420"/>
      <c r="I61" s="222" t="s">
        <v>197</v>
      </c>
      <c r="J61" s="188">
        <v>50000</v>
      </c>
      <c r="K61" s="172" t="s">
        <v>125</v>
      </c>
      <c r="L61" s="172">
        <v>150</v>
      </c>
      <c r="M61" s="172" t="s">
        <v>133</v>
      </c>
      <c r="N61" s="172" t="s">
        <v>166</v>
      </c>
      <c r="O61" s="172">
        <v>2</v>
      </c>
      <c r="P61" s="172" t="s">
        <v>127</v>
      </c>
      <c r="Q61" s="172" t="s">
        <v>128</v>
      </c>
      <c r="R61" s="223">
        <f>J61*L61*O61</f>
        <v>15000000</v>
      </c>
    </row>
    <row r="62" spans="1:18" s="14" customFormat="1" ht="12" customHeight="1" x14ac:dyDescent="0.15">
      <c r="A62" s="39"/>
      <c r="B62" s="39"/>
      <c r="C62" s="386"/>
      <c r="D62" s="386"/>
      <c r="E62" s="414"/>
      <c r="F62" s="399"/>
      <c r="G62" s="362"/>
      <c r="H62" s="420"/>
      <c r="I62" s="121"/>
      <c r="J62" s="189"/>
      <c r="K62" s="44"/>
      <c r="L62" s="44"/>
      <c r="M62" s="44"/>
      <c r="N62" s="44"/>
      <c r="O62" s="44"/>
      <c r="P62" s="44"/>
      <c r="Q62" s="44"/>
      <c r="R62" s="223"/>
    </row>
    <row r="63" spans="1:18" s="14" customFormat="1" ht="12" customHeight="1" x14ac:dyDescent="0.15">
      <c r="A63" s="39"/>
      <c r="B63" s="39"/>
      <c r="C63" s="387"/>
      <c r="D63" s="387"/>
      <c r="E63" s="410"/>
      <c r="F63" s="400"/>
      <c r="G63" s="363"/>
      <c r="H63" s="421"/>
      <c r="I63" s="126"/>
      <c r="J63" s="191"/>
      <c r="K63" s="174"/>
      <c r="L63" s="174"/>
      <c r="M63" s="174"/>
      <c r="N63" s="174"/>
      <c r="O63" s="174"/>
      <c r="P63" s="174"/>
      <c r="Q63" s="174"/>
      <c r="R63" s="224">
        <f>SUM(R51:R61)</f>
        <v>2285216500</v>
      </c>
    </row>
    <row r="64" spans="1:18" s="14" customFormat="1" ht="12" customHeight="1" x14ac:dyDescent="0.15">
      <c r="A64" s="39"/>
      <c r="B64" s="39"/>
      <c r="C64" s="405" t="s">
        <v>54</v>
      </c>
      <c r="D64" s="405" t="s">
        <v>54</v>
      </c>
      <c r="E64" s="372">
        <v>12443</v>
      </c>
      <c r="F64" s="398">
        <f>R84/1000</f>
        <v>27801.555</v>
      </c>
      <c r="G64" s="364">
        <f>F64-E64</f>
        <v>15358.555</v>
      </c>
      <c r="H64" s="415">
        <f>G64/E64</f>
        <v>1.2343128666720244</v>
      </c>
      <c r="I64" s="207" t="s">
        <v>57</v>
      </c>
      <c r="J64" s="188">
        <v>40000</v>
      </c>
      <c r="K64" s="172" t="s">
        <v>169</v>
      </c>
      <c r="L64" s="172">
        <v>2</v>
      </c>
      <c r="M64" s="172" t="s">
        <v>172</v>
      </c>
      <c r="N64" s="172" t="s">
        <v>166</v>
      </c>
      <c r="O64" s="172">
        <v>12</v>
      </c>
      <c r="P64" s="172" t="s">
        <v>167</v>
      </c>
      <c r="Q64" s="172" t="s">
        <v>176</v>
      </c>
      <c r="R64" s="223">
        <f t="shared" ref="R64:R70" si="21">J64*L64*O64</f>
        <v>960000</v>
      </c>
    </row>
    <row r="65" spans="1:18" s="14" customFormat="1" ht="12" customHeight="1" x14ac:dyDescent="0.15">
      <c r="A65" s="39"/>
      <c r="B65" s="39"/>
      <c r="C65" s="366"/>
      <c r="D65" s="366"/>
      <c r="E65" s="373"/>
      <c r="F65" s="399"/>
      <c r="G65" s="365"/>
      <c r="H65" s="417"/>
      <c r="I65" s="207"/>
      <c r="J65" s="188">
        <v>20000</v>
      </c>
      <c r="K65" s="172" t="s">
        <v>125</v>
      </c>
      <c r="L65" s="172">
        <v>1</v>
      </c>
      <c r="M65" s="172" t="s">
        <v>133</v>
      </c>
      <c r="N65" s="172" t="s">
        <v>125</v>
      </c>
      <c r="O65" s="172">
        <v>12</v>
      </c>
      <c r="P65" s="172" t="s">
        <v>127</v>
      </c>
      <c r="Q65" s="172" t="s">
        <v>128</v>
      </c>
      <c r="R65" s="223">
        <f t="shared" si="21"/>
        <v>240000</v>
      </c>
    </row>
    <row r="66" spans="1:18" s="14" customFormat="1" ht="12" customHeight="1" x14ac:dyDescent="0.15">
      <c r="A66" s="39"/>
      <c r="B66" s="39"/>
      <c r="C66" s="366"/>
      <c r="D66" s="366"/>
      <c r="E66" s="373"/>
      <c r="F66" s="399"/>
      <c r="G66" s="366"/>
      <c r="H66" s="417"/>
      <c r="I66" s="207" t="s">
        <v>58</v>
      </c>
      <c r="J66" s="188">
        <f>J52</f>
        <v>2408000</v>
      </c>
      <c r="K66" s="172" t="s">
        <v>169</v>
      </c>
      <c r="L66" s="205">
        <v>1</v>
      </c>
      <c r="M66" s="172" t="s">
        <v>177</v>
      </c>
      <c r="N66" s="172" t="s">
        <v>169</v>
      </c>
      <c r="O66" s="204">
        <v>1.2</v>
      </c>
      <c r="P66" s="172"/>
      <c r="Q66" s="172" t="s">
        <v>178</v>
      </c>
      <c r="R66" s="223">
        <f t="shared" si="21"/>
        <v>2889600</v>
      </c>
    </row>
    <row r="67" spans="1:18" s="14" customFormat="1" ht="12" customHeight="1" x14ac:dyDescent="0.15">
      <c r="A67" s="39"/>
      <c r="B67" s="39"/>
      <c r="C67" s="366"/>
      <c r="D67" s="366"/>
      <c r="E67" s="373"/>
      <c r="F67" s="399"/>
      <c r="G67" s="366"/>
      <c r="H67" s="417"/>
      <c r="I67" s="207"/>
      <c r="J67" s="188">
        <f>(J53+J54)/2</f>
        <v>2290000</v>
      </c>
      <c r="K67" s="172" t="s">
        <v>169</v>
      </c>
      <c r="L67" s="172">
        <v>1</v>
      </c>
      <c r="M67" s="172" t="s">
        <v>179</v>
      </c>
      <c r="N67" s="172" t="s">
        <v>169</v>
      </c>
      <c r="O67" s="204">
        <v>1.2</v>
      </c>
      <c r="P67" s="172"/>
      <c r="Q67" s="172" t="s">
        <v>181</v>
      </c>
      <c r="R67" s="223">
        <f t="shared" si="21"/>
        <v>2748000</v>
      </c>
    </row>
    <row r="68" spans="1:18" s="14" customFormat="1" ht="12" customHeight="1" x14ac:dyDescent="0.15">
      <c r="A68" s="39"/>
      <c r="B68" s="39"/>
      <c r="C68" s="366"/>
      <c r="D68" s="366"/>
      <c r="E68" s="373"/>
      <c r="F68" s="399"/>
      <c r="G68" s="366"/>
      <c r="H68" s="417"/>
      <c r="I68" s="207"/>
      <c r="J68" s="188">
        <v>2081000</v>
      </c>
      <c r="K68" s="172" t="s">
        <v>125</v>
      </c>
      <c r="L68" s="172">
        <v>1</v>
      </c>
      <c r="M68" s="172" t="s">
        <v>133</v>
      </c>
      <c r="N68" s="172" t="s">
        <v>125</v>
      </c>
      <c r="O68" s="204">
        <v>0.6</v>
      </c>
      <c r="P68" s="172"/>
      <c r="Q68" s="172" t="s">
        <v>128</v>
      </c>
      <c r="R68" s="223">
        <f t="shared" si="21"/>
        <v>1248600</v>
      </c>
    </row>
    <row r="69" spans="1:18" s="14" customFormat="1" ht="12" customHeight="1" x14ac:dyDescent="0.15">
      <c r="A69" s="39"/>
      <c r="B69" s="39"/>
      <c r="C69" s="366"/>
      <c r="D69" s="366"/>
      <c r="E69" s="373"/>
      <c r="F69" s="399"/>
      <c r="G69" s="366"/>
      <c r="H69" s="417"/>
      <c r="I69" s="207"/>
      <c r="J69" s="188">
        <v>2177000</v>
      </c>
      <c r="K69" s="172" t="s">
        <v>125</v>
      </c>
      <c r="L69" s="172">
        <v>1</v>
      </c>
      <c r="M69" s="172" t="s">
        <v>133</v>
      </c>
      <c r="N69" s="172" t="s">
        <v>125</v>
      </c>
      <c r="O69" s="204">
        <v>0.6</v>
      </c>
      <c r="P69" s="172"/>
      <c r="Q69" s="172" t="s">
        <v>128</v>
      </c>
      <c r="R69" s="223">
        <f t="shared" si="21"/>
        <v>1306200</v>
      </c>
    </row>
    <row r="70" spans="1:18" s="14" customFormat="1" ht="12" customHeight="1" x14ac:dyDescent="0.15">
      <c r="A70" s="39"/>
      <c r="B70" s="39"/>
      <c r="C70" s="366"/>
      <c r="D70" s="366"/>
      <c r="E70" s="373"/>
      <c r="F70" s="399"/>
      <c r="G70" s="366"/>
      <c r="H70" s="417"/>
      <c r="I70" s="207" t="s">
        <v>59</v>
      </c>
      <c r="J70" s="188">
        <v>100000</v>
      </c>
      <c r="K70" s="172" t="s">
        <v>169</v>
      </c>
      <c r="L70" s="172">
        <v>3</v>
      </c>
      <c r="M70" s="172" t="s">
        <v>172</v>
      </c>
      <c r="N70" s="172" t="s">
        <v>171</v>
      </c>
      <c r="O70" s="172">
        <v>12</v>
      </c>
      <c r="P70" s="172" t="s">
        <v>167</v>
      </c>
      <c r="Q70" s="172" t="s">
        <v>168</v>
      </c>
      <c r="R70" s="223">
        <f t="shared" si="21"/>
        <v>3600000</v>
      </c>
    </row>
    <row r="71" spans="1:18" s="14" customFormat="1" ht="12" customHeight="1" x14ac:dyDescent="0.15">
      <c r="A71" s="39"/>
      <c r="B71" s="39"/>
      <c r="C71" s="366"/>
      <c r="D71" s="366"/>
      <c r="E71" s="373"/>
      <c r="F71" s="399"/>
      <c r="G71" s="366"/>
      <c r="H71" s="417"/>
      <c r="I71" s="207" t="s">
        <v>60</v>
      </c>
      <c r="J71" s="188">
        <f>J52</f>
        <v>2408000</v>
      </c>
      <c r="K71" s="172" t="s">
        <v>169</v>
      </c>
      <c r="L71" s="172"/>
      <c r="M71" s="172"/>
      <c r="N71" s="172"/>
      <c r="O71" s="204">
        <v>0.5</v>
      </c>
      <c r="P71" s="172"/>
      <c r="Q71" s="172"/>
      <c r="R71" s="223">
        <f>J71*O71</f>
        <v>1204000</v>
      </c>
    </row>
    <row r="72" spans="1:18" s="14" customFormat="1" ht="12" customHeight="1" x14ac:dyDescent="0.15">
      <c r="A72" s="39"/>
      <c r="B72" s="39"/>
      <c r="C72" s="366"/>
      <c r="D72" s="366"/>
      <c r="E72" s="373"/>
      <c r="F72" s="399"/>
      <c r="G72" s="366"/>
      <c r="H72" s="417"/>
      <c r="I72" s="207"/>
      <c r="J72" s="188">
        <f>J53</f>
        <v>2255000</v>
      </c>
      <c r="K72" s="172" t="s">
        <v>169</v>
      </c>
      <c r="L72" s="172"/>
      <c r="M72" s="172"/>
      <c r="N72" s="172"/>
      <c r="O72" s="204">
        <v>0.5</v>
      </c>
      <c r="P72" s="172"/>
      <c r="Q72" s="172"/>
      <c r="R72" s="223">
        <f>J72*O72</f>
        <v>1127500</v>
      </c>
    </row>
    <row r="73" spans="1:18" s="14" customFormat="1" ht="12" customHeight="1" x14ac:dyDescent="0.15">
      <c r="A73" s="39"/>
      <c r="B73" s="39"/>
      <c r="C73" s="366"/>
      <c r="D73" s="366"/>
      <c r="E73" s="373"/>
      <c r="F73" s="399"/>
      <c r="G73" s="366"/>
      <c r="H73" s="417"/>
      <c r="I73" s="207"/>
      <c r="J73" s="188">
        <v>2177000</v>
      </c>
      <c r="K73" s="172" t="s">
        <v>125</v>
      </c>
      <c r="L73" s="172"/>
      <c r="M73" s="172"/>
      <c r="N73" s="172"/>
      <c r="O73" s="204">
        <v>0.5</v>
      </c>
      <c r="P73" s="172"/>
      <c r="Q73" s="172"/>
      <c r="R73" s="223">
        <f>J73*O73</f>
        <v>1088500</v>
      </c>
    </row>
    <row r="74" spans="1:18" s="14" customFormat="1" ht="12" customHeight="1" x14ac:dyDescent="0.15">
      <c r="A74" s="39"/>
      <c r="B74" s="39"/>
      <c r="C74" s="366"/>
      <c r="D74" s="366"/>
      <c r="E74" s="373"/>
      <c r="F74" s="399"/>
      <c r="G74" s="366"/>
      <c r="H74" s="417"/>
      <c r="I74" s="207" t="s">
        <v>202</v>
      </c>
      <c r="J74" s="188">
        <v>30000</v>
      </c>
      <c r="K74" s="172" t="s">
        <v>125</v>
      </c>
      <c r="L74" s="172">
        <v>1</v>
      </c>
      <c r="M74" s="172" t="s">
        <v>133</v>
      </c>
      <c r="N74" s="172" t="s">
        <v>125</v>
      </c>
      <c r="O74" s="172">
        <v>12</v>
      </c>
      <c r="P74" s="172" t="s">
        <v>127</v>
      </c>
      <c r="Q74" s="172" t="s">
        <v>128</v>
      </c>
      <c r="R74" s="223">
        <f>J74*L74*O74</f>
        <v>360000</v>
      </c>
    </row>
    <row r="75" spans="1:18" s="14" customFormat="1" ht="12" customHeight="1" x14ac:dyDescent="0.15">
      <c r="A75" s="39"/>
      <c r="B75" s="39"/>
      <c r="C75" s="366"/>
      <c r="D75" s="366"/>
      <c r="E75" s="373"/>
      <c r="F75" s="399"/>
      <c r="G75" s="366"/>
      <c r="H75" s="417"/>
      <c r="I75" s="207" t="s">
        <v>61</v>
      </c>
      <c r="J75" s="188">
        <v>300000</v>
      </c>
      <c r="K75" s="172" t="s">
        <v>169</v>
      </c>
      <c r="L75" s="172">
        <v>3</v>
      </c>
      <c r="M75" s="172" t="s">
        <v>182</v>
      </c>
      <c r="N75" s="172" t="s">
        <v>169</v>
      </c>
      <c r="O75" s="172">
        <v>1</v>
      </c>
      <c r="P75" s="172" t="s">
        <v>167</v>
      </c>
      <c r="Q75" s="172" t="s">
        <v>168</v>
      </c>
      <c r="R75" s="223">
        <f>J75*L75*O75</f>
        <v>900000</v>
      </c>
    </row>
    <row r="76" spans="1:18" s="14" customFormat="1" ht="12" customHeight="1" x14ac:dyDescent="0.15">
      <c r="A76" s="39"/>
      <c r="B76" s="39"/>
      <c r="C76" s="366"/>
      <c r="D76" s="366"/>
      <c r="E76" s="373"/>
      <c r="F76" s="399"/>
      <c r="G76" s="366"/>
      <c r="H76" s="417"/>
      <c r="I76" s="207" t="s">
        <v>62</v>
      </c>
      <c r="J76" s="188">
        <v>300000</v>
      </c>
      <c r="K76" s="172" t="s">
        <v>169</v>
      </c>
      <c r="L76" s="172">
        <v>3</v>
      </c>
      <c r="M76" s="172" t="s">
        <v>182</v>
      </c>
      <c r="N76" s="172" t="s">
        <v>169</v>
      </c>
      <c r="O76" s="172">
        <v>1</v>
      </c>
      <c r="P76" s="172" t="s">
        <v>167</v>
      </c>
      <c r="Q76" s="172" t="s">
        <v>168</v>
      </c>
      <c r="R76" s="223">
        <f>J76*L76*O76</f>
        <v>900000</v>
      </c>
    </row>
    <row r="77" spans="1:18" s="14" customFormat="1" ht="12" customHeight="1" x14ac:dyDescent="0.15">
      <c r="A77" s="39"/>
      <c r="B77" s="39"/>
      <c r="C77" s="366"/>
      <c r="D77" s="366"/>
      <c r="E77" s="373"/>
      <c r="F77" s="399"/>
      <c r="G77" s="366"/>
      <c r="H77" s="417"/>
      <c r="I77" s="128" t="s">
        <v>63</v>
      </c>
      <c r="J77" s="189">
        <v>17404</v>
      </c>
      <c r="K77" s="44" t="s">
        <v>183</v>
      </c>
      <c r="L77" s="44">
        <v>15</v>
      </c>
      <c r="M77" s="44" t="s">
        <v>184</v>
      </c>
      <c r="N77" s="44" t="s">
        <v>169</v>
      </c>
      <c r="O77" s="44">
        <v>1</v>
      </c>
      <c r="P77" s="44" t="s">
        <v>173</v>
      </c>
      <c r="Q77" s="44" t="s">
        <v>168</v>
      </c>
      <c r="R77" s="223">
        <f>J77*L77*O77</f>
        <v>261060</v>
      </c>
    </row>
    <row r="78" spans="1:18" s="14" customFormat="1" ht="12" customHeight="1" x14ac:dyDescent="0.15">
      <c r="A78" s="39"/>
      <c r="B78" s="39"/>
      <c r="C78" s="366"/>
      <c r="D78" s="366"/>
      <c r="E78" s="373"/>
      <c r="F78" s="399"/>
      <c r="G78" s="366"/>
      <c r="H78" s="417"/>
      <c r="I78" s="121"/>
      <c r="J78" s="189">
        <f>(J52+J70)*1/209*1.5</f>
        <v>18000</v>
      </c>
      <c r="K78" s="44" t="s">
        <v>189</v>
      </c>
      <c r="L78" s="44">
        <v>15</v>
      </c>
      <c r="M78" s="44" t="s">
        <v>190</v>
      </c>
      <c r="N78" s="44" t="s">
        <v>191</v>
      </c>
      <c r="O78" s="44">
        <v>11</v>
      </c>
      <c r="P78" s="44" t="s">
        <v>192</v>
      </c>
      <c r="Q78" s="44" t="s">
        <v>128</v>
      </c>
      <c r="R78" s="223">
        <f t="shared" ref="R78:R80" si="22">J78*L78*O78</f>
        <v>2970000</v>
      </c>
    </row>
    <row r="79" spans="1:18" s="14" customFormat="1" ht="12" customHeight="1" x14ac:dyDescent="0.15">
      <c r="A79" s="39"/>
      <c r="B79" s="39"/>
      <c r="C79" s="366"/>
      <c r="D79" s="366"/>
      <c r="E79" s="373"/>
      <c r="F79" s="399"/>
      <c r="G79" s="366"/>
      <c r="H79" s="417"/>
      <c r="I79" s="121"/>
      <c r="J79" s="189">
        <v>16902</v>
      </c>
      <c r="K79" s="44" t="s">
        <v>189</v>
      </c>
      <c r="L79" s="44">
        <v>15</v>
      </c>
      <c r="M79" s="44" t="s">
        <v>193</v>
      </c>
      <c r="N79" s="44" t="s">
        <v>191</v>
      </c>
      <c r="O79" s="44">
        <v>6</v>
      </c>
      <c r="P79" s="44" t="s">
        <v>192</v>
      </c>
      <c r="Q79" s="44" t="s">
        <v>128</v>
      </c>
      <c r="R79" s="223">
        <f t="shared" si="22"/>
        <v>1521180</v>
      </c>
    </row>
    <row r="80" spans="1:18" s="14" customFormat="1" ht="12" customHeight="1" x14ac:dyDescent="0.15">
      <c r="A80" s="39"/>
      <c r="B80" s="39"/>
      <c r="C80" s="366"/>
      <c r="D80" s="366"/>
      <c r="E80" s="373"/>
      <c r="F80" s="399"/>
      <c r="G80" s="366"/>
      <c r="H80" s="417"/>
      <c r="I80" s="121"/>
      <c r="J80" s="189">
        <v>17404</v>
      </c>
      <c r="K80" s="44" t="s">
        <v>164</v>
      </c>
      <c r="L80" s="44">
        <v>15</v>
      </c>
      <c r="M80" s="44" t="s">
        <v>184</v>
      </c>
      <c r="N80" s="44" t="s">
        <v>169</v>
      </c>
      <c r="O80" s="44">
        <v>6</v>
      </c>
      <c r="P80" s="44" t="s">
        <v>167</v>
      </c>
      <c r="Q80" s="44" t="s">
        <v>188</v>
      </c>
      <c r="R80" s="223">
        <f t="shared" si="22"/>
        <v>1566360</v>
      </c>
    </row>
    <row r="81" spans="1:18" s="14" customFormat="1" ht="12" customHeight="1" x14ac:dyDescent="0.15">
      <c r="A81" s="39"/>
      <c r="B81" s="39"/>
      <c r="C81" s="366"/>
      <c r="D81" s="366"/>
      <c r="E81" s="373"/>
      <c r="F81" s="399"/>
      <c r="G81" s="366"/>
      <c r="H81" s="417"/>
      <c r="I81" s="121"/>
      <c r="J81" s="189">
        <v>15653</v>
      </c>
      <c r="K81" s="44" t="s">
        <v>125</v>
      </c>
      <c r="L81" s="44">
        <v>15</v>
      </c>
      <c r="M81" s="44" t="s">
        <v>137</v>
      </c>
      <c r="N81" s="44" t="s">
        <v>125</v>
      </c>
      <c r="O81" s="44">
        <v>3</v>
      </c>
      <c r="P81" s="44" t="s">
        <v>127</v>
      </c>
      <c r="Q81" s="44" t="s">
        <v>128</v>
      </c>
      <c r="R81" s="223">
        <f t="shared" ref="R81:R82" si="23">J81*L81*O81</f>
        <v>704385</v>
      </c>
    </row>
    <row r="82" spans="1:18" s="14" customFormat="1" ht="12" customHeight="1" x14ac:dyDescent="0.15">
      <c r="A82" s="39"/>
      <c r="B82" s="39"/>
      <c r="C82" s="366"/>
      <c r="D82" s="366"/>
      <c r="E82" s="373"/>
      <c r="F82" s="399"/>
      <c r="G82" s="366"/>
      <c r="H82" s="417"/>
      <c r="I82" s="121"/>
      <c r="J82" s="189">
        <v>16342</v>
      </c>
      <c r="K82" s="44" t="s">
        <v>125</v>
      </c>
      <c r="L82" s="44">
        <v>15</v>
      </c>
      <c r="M82" s="44" t="s">
        <v>137</v>
      </c>
      <c r="N82" s="44" t="s">
        <v>125</v>
      </c>
      <c r="O82" s="44">
        <v>9</v>
      </c>
      <c r="P82" s="44" t="s">
        <v>127</v>
      </c>
      <c r="Q82" s="44" t="s">
        <v>128</v>
      </c>
      <c r="R82" s="223">
        <f t="shared" si="23"/>
        <v>2206170</v>
      </c>
    </row>
    <row r="83" spans="1:18" s="14" customFormat="1" ht="12" customHeight="1" x14ac:dyDescent="0.15">
      <c r="A83" s="39"/>
      <c r="B83" s="39"/>
      <c r="C83" s="366"/>
      <c r="D83" s="366"/>
      <c r="E83" s="373"/>
      <c r="F83" s="399"/>
      <c r="G83" s="366"/>
      <c r="H83" s="417"/>
      <c r="I83" s="121"/>
      <c r="J83" s="189"/>
      <c r="K83" s="44"/>
      <c r="L83" s="44"/>
      <c r="M83" s="44"/>
      <c r="N83" s="44"/>
      <c r="O83" s="44"/>
      <c r="P83" s="44"/>
      <c r="Q83" s="44"/>
      <c r="R83" s="223"/>
    </row>
    <row r="84" spans="1:18" s="14" customFormat="1" ht="12" customHeight="1" x14ac:dyDescent="0.15">
      <c r="A84" s="39"/>
      <c r="B84" s="39"/>
      <c r="C84" s="367"/>
      <c r="D84" s="367"/>
      <c r="E84" s="374"/>
      <c r="F84" s="400"/>
      <c r="G84" s="367"/>
      <c r="H84" s="416"/>
      <c r="I84" s="122"/>
      <c r="J84" s="186"/>
      <c r="K84" s="125"/>
      <c r="L84" s="125"/>
      <c r="M84" s="125"/>
      <c r="N84" s="125"/>
      <c r="O84" s="125"/>
      <c r="P84" s="125"/>
      <c r="Q84" s="125"/>
      <c r="R84" s="224">
        <f>SUM(R64:R82)</f>
        <v>27801555</v>
      </c>
    </row>
    <row r="85" spans="1:18" s="14" customFormat="1" ht="12" customHeight="1" x14ac:dyDescent="0.15">
      <c r="A85" s="39"/>
      <c r="B85" s="39"/>
      <c r="C85" s="406" t="s">
        <v>55</v>
      </c>
      <c r="D85" s="406" t="s">
        <v>55</v>
      </c>
      <c r="E85" s="372">
        <v>192460</v>
      </c>
      <c r="F85" s="398">
        <f>R93/1000</f>
        <v>210689.095</v>
      </c>
      <c r="G85" s="364">
        <f>F85-E85</f>
        <v>18229.095000000001</v>
      </c>
      <c r="H85" s="415">
        <f>G85/E85</f>
        <v>9.471627870726386E-2</v>
      </c>
      <c r="I85" s="127" t="s">
        <v>65</v>
      </c>
      <c r="J85" s="192"/>
      <c r="K85" s="175"/>
      <c r="L85" s="175"/>
      <c r="M85" s="175"/>
      <c r="N85" s="175"/>
      <c r="O85" s="175"/>
      <c r="P85" s="175"/>
      <c r="Q85" s="175"/>
      <c r="R85" s="225"/>
    </row>
    <row r="86" spans="1:18" s="14" customFormat="1" ht="12" customHeight="1" x14ac:dyDescent="0.15">
      <c r="A86" s="39"/>
      <c r="B86" s="39"/>
      <c r="C86" s="407"/>
      <c r="D86" s="407"/>
      <c r="E86" s="373"/>
      <c r="F86" s="399"/>
      <c r="G86" s="365"/>
      <c r="H86" s="417"/>
      <c r="I86" s="121" t="s">
        <v>66</v>
      </c>
      <c r="J86" s="189">
        <v>100701400</v>
      </c>
      <c r="K86" s="44" t="s">
        <v>169</v>
      </c>
      <c r="L86" s="44"/>
      <c r="M86" s="44"/>
      <c r="N86" s="44"/>
      <c r="O86" s="206">
        <v>3.5000000000000003E-2</v>
      </c>
      <c r="P86" s="44"/>
      <c r="Q86" s="44" t="s">
        <v>168</v>
      </c>
      <c r="R86" s="223">
        <f>J86*O86</f>
        <v>3524549.0000000005</v>
      </c>
    </row>
    <row r="87" spans="1:18" s="14" customFormat="1" ht="12" customHeight="1" x14ac:dyDescent="0.15">
      <c r="A87" s="39"/>
      <c r="B87" s="39"/>
      <c r="C87" s="407"/>
      <c r="D87" s="407"/>
      <c r="E87" s="373"/>
      <c r="F87" s="399"/>
      <c r="G87" s="365"/>
      <c r="H87" s="417"/>
      <c r="I87" s="121" t="s">
        <v>67</v>
      </c>
      <c r="J87" s="189">
        <v>100701400</v>
      </c>
      <c r="K87" s="44" t="s">
        <v>169</v>
      </c>
      <c r="L87" s="44"/>
      <c r="M87" s="44"/>
      <c r="N87" s="44"/>
      <c r="O87" s="206">
        <v>4.4999999999999998E-2</v>
      </c>
      <c r="P87" s="44"/>
      <c r="Q87" s="44" t="s">
        <v>168</v>
      </c>
      <c r="R87" s="223">
        <f t="shared" ref="R87:R89" si="24">J87*O87</f>
        <v>4531563</v>
      </c>
    </row>
    <row r="88" spans="1:18" s="14" customFormat="1" ht="12" customHeight="1" x14ac:dyDescent="0.15">
      <c r="A88" s="39"/>
      <c r="B88" s="39"/>
      <c r="C88" s="407"/>
      <c r="D88" s="407"/>
      <c r="E88" s="373"/>
      <c r="F88" s="399"/>
      <c r="G88" s="365"/>
      <c r="H88" s="417"/>
      <c r="I88" s="121" t="s">
        <v>68</v>
      </c>
      <c r="J88" s="189">
        <v>100701400</v>
      </c>
      <c r="K88" s="44" t="s">
        <v>169</v>
      </c>
      <c r="L88" s="44"/>
      <c r="M88" s="44"/>
      <c r="N88" s="44"/>
      <c r="O88" s="206">
        <v>1.6E-2</v>
      </c>
      <c r="P88" s="44"/>
      <c r="Q88" s="44" t="s">
        <v>168</v>
      </c>
      <c r="R88" s="223">
        <f t="shared" si="24"/>
        <v>1611222.4000000001</v>
      </c>
    </row>
    <row r="89" spans="1:18" s="14" customFormat="1" ht="12" customHeight="1" x14ac:dyDescent="0.15">
      <c r="A89" s="39"/>
      <c r="B89" s="39"/>
      <c r="C89" s="407"/>
      <c r="D89" s="407"/>
      <c r="E89" s="373"/>
      <c r="F89" s="399"/>
      <c r="G89" s="365"/>
      <c r="H89" s="417"/>
      <c r="I89" s="121" t="s">
        <v>69</v>
      </c>
      <c r="J89" s="189">
        <v>100701400</v>
      </c>
      <c r="K89" s="44" t="s">
        <v>169</v>
      </c>
      <c r="L89" s="44"/>
      <c r="M89" s="44"/>
      <c r="N89" s="44"/>
      <c r="O89" s="206">
        <v>4.9000000000000002E-2</v>
      </c>
      <c r="P89" s="44"/>
      <c r="Q89" s="44" t="s">
        <v>180</v>
      </c>
      <c r="R89" s="223">
        <f t="shared" si="24"/>
        <v>4934368.6000000006</v>
      </c>
    </row>
    <row r="90" spans="1:18" s="14" customFormat="1" ht="12" customHeight="1" x14ac:dyDescent="0.15">
      <c r="A90" s="39"/>
      <c r="B90" s="39"/>
      <c r="C90" s="407"/>
      <c r="D90" s="407"/>
      <c r="E90" s="373"/>
      <c r="F90" s="399"/>
      <c r="G90" s="365"/>
      <c r="H90" s="417"/>
      <c r="I90" s="128" t="s">
        <v>95</v>
      </c>
      <c r="J90" s="189">
        <v>2164320000</v>
      </c>
      <c r="K90" s="44" t="s">
        <v>125</v>
      </c>
      <c r="L90" s="202">
        <v>9.06E-2</v>
      </c>
      <c r="M90" s="44"/>
      <c r="N90" s="44"/>
      <c r="O90" s="44"/>
      <c r="P90" s="44"/>
      <c r="Q90" s="44" t="s">
        <v>129</v>
      </c>
      <c r="R90" s="223">
        <f>J90*L90</f>
        <v>196087392</v>
      </c>
    </row>
    <row r="91" spans="1:18" s="14" customFormat="1" ht="9.75" customHeight="1" x14ac:dyDescent="0.15">
      <c r="A91" s="39"/>
      <c r="B91" s="39"/>
      <c r="C91" s="407"/>
      <c r="D91" s="407"/>
      <c r="E91" s="373"/>
      <c r="F91" s="399"/>
      <c r="G91" s="365"/>
      <c r="H91" s="417"/>
      <c r="I91" s="160"/>
      <c r="J91" s="190"/>
      <c r="K91" s="173"/>
      <c r="L91" s="173"/>
      <c r="M91" s="173"/>
      <c r="N91" s="173"/>
      <c r="O91" s="173"/>
      <c r="P91" s="173"/>
      <c r="Q91" s="173"/>
      <c r="R91" s="226"/>
    </row>
    <row r="92" spans="1:18" s="14" customFormat="1" ht="9.75" customHeight="1" x14ac:dyDescent="0.15">
      <c r="A92" s="39"/>
      <c r="B92" s="39"/>
      <c r="C92" s="407"/>
      <c r="D92" s="407"/>
      <c r="E92" s="373"/>
      <c r="F92" s="399"/>
      <c r="G92" s="365"/>
      <c r="H92" s="417"/>
      <c r="I92" s="160"/>
      <c r="J92" s="190"/>
      <c r="K92" s="173"/>
      <c r="L92" s="173"/>
      <c r="M92" s="173"/>
      <c r="N92" s="173"/>
      <c r="O92" s="173"/>
      <c r="P92" s="173"/>
      <c r="Q92" s="173"/>
      <c r="R92" s="226"/>
    </row>
    <row r="93" spans="1:18" s="14" customFormat="1" ht="12" customHeight="1" x14ac:dyDescent="0.15">
      <c r="A93" s="39"/>
      <c r="B93" s="39"/>
      <c r="C93" s="408"/>
      <c r="D93" s="408"/>
      <c r="E93" s="374"/>
      <c r="F93" s="400"/>
      <c r="G93" s="426"/>
      <c r="H93" s="416"/>
      <c r="I93" s="122"/>
      <c r="J93" s="186"/>
      <c r="K93" s="125"/>
      <c r="L93" s="125"/>
      <c r="M93" s="125"/>
      <c r="N93" s="125"/>
      <c r="O93" s="125"/>
      <c r="P93" s="125"/>
      <c r="Q93" s="125"/>
      <c r="R93" s="224">
        <f>SUM(R86:R90)</f>
        <v>210689095</v>
      </c>
    </row>
    <row r="94" spans="1:18" s="14" customFormat="1" ht="12" customHeight="1" x14ac:dyDescent="0.15">
      <c r="A94" s="39"/>
      <c r="B94" s="39"/>
      <c r="C94" s="405" t="s">
        <v>64</v>
      </c>
      <c r="D94" s="405" t="s">
        <v>64</v>
      </c>
      <c r="E94" s="372">
        <v>201404</v>
      </c>
      <c r="F94" s="398">
        <f>R97/1000</f>
        <v>188751.79</v>
      </c>
      <c r="G94" s="368">
        <f>F94-E94</f>
        <v>-12652.209999999992</v>
      </c>
      <c r="H94" s="415">
        <f>G94/E94</f>
        <v>-6.282005322635098E-2</v>
      </c>
      <c r="I94" s="127" t="s">
        <v>161</v>
      </c>
      <c r="J94" s="192">
        <v>100701400</v>
      </c>
      <c r="K94" s="175" t="s">
        <v>169</v>
      </c>
      <c r="L94" s="203" t="s">
        <v>194</v>
      </c>
      <c r="M94" s="175"/>
      <c r="N94" s="175"/>
      <c r="O94" s="175"/>
      <c r="P94" s="175"/>
      <c r="Q94" s="175"/>
      <c r="R94" s="223">
        <v>8391790</v>
      </c>
    </row>
    <row r="95" spans="1:18" s="14" customFormat="1" ht="12" customHeight="1" x14ac:dyDescent="0.15">
      <c r="A95" s="39"/>
      <c r="B95" s="39"/>
      <c r="C95" s="366"/>
      <c r="D95" s="366"/>
      <c r="E95" s="373"/>
      <c r="F95" s="399"/>
      <c r="G95" s="369"/>
      <c r="H95" s="417"/>
      <c r="I95" s="128" t="s">
        <v>96</v>
      </c>
      <c r="J95" s="189">
        <v>2164320000</v>
      </c>
      <c r="K95" s="44" t="s">
        <v>138</v>
      </c>
      <c r="L95" s="203" t="s">
        <v>139</v>
      </c>
      <c r="M95" s="44"/>
      <c r="N95" s="44"/>
      <c r="O95" s="44"/>
      <c r="P95" s="44"/>
      <c r="Q95" s="44"/>
      <c r="R95" s="223">
        <f>ROUND(J95/12,-1)</f>
        <v>180360000</v>
      </c>
    </row>
    <row r="96" spans="1:18" s="14" customFormat="1" ht="12" customHeight="1" x14ac:dyDescent="0.15">
      <c r="A96" s="39"/>
      <c r="B96" s="39"/>
      <c r="C96" s="366"/>
      <c r="D96" s="366"/>
      <c r="E96" s="373"/>
      <c r="F96" s="399"/>
      <c r="G96" s="369"/>
      <c r="H96" s="417"/>
      <c r="I96" s="128"/>
      <c r="J96" s="189"/>
      <c r="K96" s="44"/>
      <c r="L96" s="203"/>
      <c r="M96" s="44"/>
      <c r="N96" s="44"/>
      <c r="O96" s="44"/>
      <c r="P96" s="44"/>
      <c r="Q96" s="44"/>
      <c r="R96" s="223"/>
    </row>
    <row r="97" spans="1:18" s="14" customFormat="1" ht="12" customHeight="1" x14ac:dyDescent="0.15">
      <c r="A97" s="39"/>
      <c r="B97" s="39"/>
      <c r="C97" s="367"/>
      <c r="D97" s="367"/>
      <c r="E97" s="374"/>
      <c r="F97" s="400"/>
      <c r="G97" s="370"/>
      <c r="H97" s="416"/>
      <c r="I97" s="122"/>
      <c r="J97" s="186"/>
      <c r="K97" s="125"/>
      <c r="L97" s="125"/>
      <c r="M97" s="125"/>
      <c r="N97" s="125"/>
      <c r="O97" s="125"/>
      <c r="P97" s="125"/>
      <c r="Q97" s="125"/>
      <c r="R97" s="224">
        <f>R94+R95</f>
        <v>188751790</v>
      </c>
    </row>
    <row r="98" spans="1:18" s="14" customFormat="1" ht="12" customHeight="1" x14ac:dyDescent="0.15">
      <c r="A98" s="39"/>
      <c r="B98" s="39"/>
      <c r="C98" s="406" t="s">
        <v>56</v>
      </c>
      <c r="D98" s="406" t="s">
        <v>56</v>
      </c>
      <c r="E98" s="372">
        <v>580</v>
      </c>
      <c r="F98" s="398">
        <f>R101/1000</f>
        <v>804</v>
      </c>
      <c r="G98" s="371">
        <f>F98-E98</f>
        <v>224</v>
      </c>
      <c r="H98" s="415">
        <f>G98/E98</f>
        <v>0.38620689655172413</v>
      </c>
      <c r="I98" s="177" t="s">
        <v>70</v>
      </c>
      <c r="J98" s="189">
        <v>34000</v>
      </c>
      <c r="K98" s="44" t="s">
        <v>174</v>
      </c>
      <c r="L98" s="44">
        <v>3</v>
      </c>
      <c r="M98" s="44" t="s">
        <v>172</v>
      </c>
      <c r="N98" s="44" t="s">
        <v>169</v>
      </c>
      <c r="O98" s="44">
        <v>2</v>
      </c>
      <c r="P98" s="44" t="s">
        <v>167</v>
      </c>
      <c r="Q98" s="44" t="s">
        <v>185</v>
      </c>
      <c r="R98" s="225">
        <f>J98*L98*O98</f>
        <v>204000</v>
      </c>
    </row>
    <row r="99" spans="1:18" s="14" customFormat="1" ht="12" customHeight="1" x14ac:dyDescent="0.15">
      <c r="A99" s="39"/>
      <c r="B99" s="39"/>
      <c r="C99" s="407"/>
      <c r="D99" s="407"/>
      <c r="E99" s="373"/>
      <c r="F99" s="399"/>
      <c r="G99" s="371"/>
      <c r="H99" s="417"/>
      <c r="I99" s="177" t="s">
        <v>115</v>
      </c>
      <c r="J99" s="189">
        <v>200000</v>
      </c>
      <c r="K99" s="44" t="s">
        <v>169</v>
      </c>
      <c r="L99" s="44">
        <v>3</v>
      </c>
      <c r="M99" s="44" t="s">
        <v>186</v>
      </c>
      <c r="N99" s="44" t="s">
        <v>174</v>
      </c>
      <c r="O99" s="44">
        <v>1</v>
      </c>
      <c r="P99" s="44" t="s">
        <v>187</v>
      </c>
      <c r="Q99" s="44" t="s">
        <v>168</v>
      </c>
      <c r="R99" s="223">
        <f>J99*L99*O99</f>
        <v>600000</v>
      </c>
    </row>
    <row r="100" spans="1:18" s="14" customFormat="1" ht="12" customHeight="1" x14ac:dyDescent="0.15">
      <c r="A100" s="12"/>
      <c r="B100" s="39"/>
      <c r="C100" s="407"/>
      <c r="D100" s="407"/>
      <c r="E100" s="373"/>
      <c r="F100" s="399"/>
      <c r="G100" s="371"/>
      <c r="H100" s="417"/>
      <c r="I100" s="44"/>
      <c r="J100" s="189"/>
      <c r="K100" s="44"/>
      <c r="L100" s="44"/>
      <c r="M100" s="44"/>
      <c r="N100" s="44"/>
      <c r="O100" s="44"/>
      <c r="P100" s="44"/>
      <c r="Q100" s="44"/>
      <c r="R100" s="226"/>
    </row>
    <row r="101" spans="1:18" s="14" customFormat="1" ht="12" customHeight="1" x14ac:dyDescent="0.15">
      <c r="A101" s="88"/>
      <c r="B101" s="41"/>
      <c r="C101" s="408"/>
      <c r="D101" s="408"/>
      <c r="E101" s="374"/>
      <c r="F101" s="400"/>
      <c r="G101" s="371"/>
      <c r="H101" s="416"/>
      <c r="I101" s="125"/>
      <c r="J101" s="186"/>
      <c r="K101" s="125"/>
      <c r="L101" s="125"/>
      <c r="M101" s="125"/>
      <c r="N101" s="125"/>
      <c r="O101" s="125"/>
      <c r="P101" s="125"/>
      <c r="Q101" s="125"/>
      <c r="R101" s="224">
        <f>SUM(R98:R100)</f>
        <v>804000</v>
      </c>
    </row>
    <row r="102" spans="1:18" s="14" customFormat="1" ht="12" customHeight="1" x14ac:dyDescent="0.15">
      <c r="A102" s="8" t="s">
        <v>5</v>
      </c>
      <c r="B102" s="7"/>
      <c r="C102" s="80"/>
      <c r="D102" s="80"/>
      <c r="E102" s="80"/>
      <c r="F102" s="11"/>
      <c r="I102" s="125"/>
      <c r="J102" s="189"/>
      <c r="K102" s="44"/>
      <c r="L102" s="44"/>
      <c r="M102" s="44"/>
      <c r="N102" s="44"/>
      <c r="O102" s="44"/>
      <c r="P102" s="44"/>
      <c r="Q102" s="44"/>
      <c r="R102" s="227" t="s">
        <v>114</v>
      </c>
    </row>
    <row r="103" spans="1:18" s="8" customFormat="1" ht="12" customHeight="1" x14ac:dyDescent="0.15">
      <c r="A103" s="383" t="s">
        <v>6</v>
      </c>
      <c r="B103" s="383" t="s">
        <v>7</v>
      </c>
      <c r="C103" s="383" t="s">
        <v>8</v>
      </c>
      <c r="D103" s="383" t="s">
        <v>9</v>
      </c>
      <c r="E103" s="348" t="s">
        <v>120</v>
      </c>
      <c r="F103" s="348" t="s">
        <v>121</v>
      </c>
      <c r="G103" s="347" t="s">
        <v>43</v>
      </c>
      <c r="H103" s="347"/>
      <c r="I103" s="377" t="s">
        <v>10</v>
      </c>
      <c r="J103" s="378"/>
      <c r="K103" s="378"/>
      <c r="L103" s="378"/>
      <c r="M103" s="378"/>
      <c r="N103" s="378"/>
      <c r="O103" s="378"/>
      <c r="P103" s="378"/>
      <c r="Q103" s="378"/>
      <c r="R103" s="379"/>
    </row>
    <row r="104" spans="1:18" s="8" customFormat="1" ht="12" customHeight="1" x14ac:dyDescent="0.15">
      <c r="A104" s="358"/>
      <c r="B104" s="358"/>
      <c r="C104" s="358"/>
      <c r="D104" s="384"/>
      <c r="E104" s="349"/>
      <c r="F104" s="349"/>
      <c r="G104" s="115" t="s">
        <v>123</v>
      </c>
      <c r="H104" s="115" t="s">
        <v>124</v>
      </c>
      <c r="I104" s="380"/>
      <c r="J104" s="381"/>
      <c r="K104" s="381"/>
      <c r="L104" s="381"/>
      <c r="M104" s="381"/>
      <c r="N104" s="381"/>
      <c r="O104" s="381"/>
      <c r="P104" s="381"/>
      <c r="Q104" s="381"/>
      <c r="R104" s="382"/>
    </row>
    <row r="105" spans="1:18" s="14" customFormat="1" ht="12" customHeight="1" x14ac:dyDescent="0.15">
      <c r="A105" s="81"/>
      <c r="B105" s="389" t="s">
        <v>89</v>
      </c>
      <c r="C105" s="82"/>
      <c r="D105" s="37"/>
      <c r="E105" s="409">
        <f>SUM(E107:E118)</f>
        <v>17747</v>
      </c>
      <c r="F105" s="409">
        <f>R106/1000</f>
        <v>19970.8</v>
      </c>
      <c r="G105" s="364">
        <f>F105-E105</f>
        <v>2223.7999999999993</v>
      </c>
      <c r="H105" s="415">
        <f>G105/E105</f>
        <v>0.12530568546796639</v>
      </c>
      <c r="I105" s="124"/>
      <c r="J105" s="189"/>
      <c r="K105" s="44"/>
      <c r="L105" s="44"/>
      <c r="M105" s="44"/>
      <c r="N105" s="44"/>
      <c r="O105" s="44"/>
      <c r="P105" s="44"/>
      <c r="Q105" s="44"/>
      <c r="R105" s="228"/>
    </row>
    <row r="106" spans="1:18" s="14" customFormat="1" ht="12" customHeight="1" x14ac:dyDescent="0.15">
      <c r="A106" s="81"/>
      <c r="B106" s="391"/>
      <c r="C106" s="83"/>
      <c r="D106" s="38"/>
      <c r="E106" s="410"/>
      <c r="F106" s="410"/>
      <c r="G106" s="367"/>
      <c r="H106" s="416"/>
      <c r="I106" s="122"/>
      <c r="J106" s="186"/>
      <c r="K106" s="125"/>
      <c r="L106" s="125"/>
      <c r="M106" s="125"/>
      <c r="N106" s="125"/>
      <c r="O106" s="125"/>
      <c r="P106" s="125"/>
      <c r="Q106" s="125"/>
      <c r="R106" s="229">
        <f>R109+R114+R118+R121</f>
        <v>19970800</v>
      </c>
    </row>
    <row r="107" spans="1:18" s="14" customFormat="1" ht="12" customHeight="1" x14ac:dyDescent="0.15">
      <c r="A107" s="39"/>
      <c r="B107" s="39"/>
      <c r="C107" s="385" t="s">
        <v>90</v>
      </c>
      <c r="D107" s="385" t="s">
        <v>90</v>
      </c>
      <c r="E107" s="409">
        <v>4460</v>
      </c>
      <c r="F107" s="409">
        <f>R109/1000</f>
        <v>5000</v>
      </c>
      <c r="G107" s="364">
        <f>F107-E107</f>
        <v>540</v>
      </c>
      <c r="H107" s="415">
        <f>G107/E107</f>
        <v>0.1210762331838565</v>
      </c>
      <c r="I107" s="127" t="s">
        <v>118</v>
      </c>
      <c r="J107" s="192">
        <v>5000000</v>
      </c>
      <c r="K107" s="175" t="s">
        <v>125</v>
      </c>
      <c r="L107" s="175">
        <v>1</v>
      </c>
      <c r="M107" s="175" t="s">
        <v>143</v>
      </c>
      <c r="N107" s="175"/>
      <c r="O107" s="175"/>
      <c r="P107" s="175"/>
      <c r="Q107" s="175" t="s">
        <v>129</v>
      </c>
      <c r="R107" s="225">
        <f>J107*L107</f>
        <v>5000000</v>
      </c>
    </row>
    <row r="108" spans="1:18" s="14" customFormat="1" ht="12" customHeight="1" x14ac:dyDescent="0.15">
      <c r="A108" s="39"/>
      <c r="B108" s="39"/>
      <c r="C108" s="386"/>
      <c r="D108" s="386"/>
      <c r="E108" s="414"/>
      <c r="F108" s="414"/>
      <c r="G108" s="366"/>
      <c r="H108" s="417"/>
      <c r="I108" s="123"/>
      <c r="J108" s="188"/>
      <c r="K108" s="172"/>
      <c r="L108" s="172"/>
      <c r="M108" s="172"/>
      <c r="N108" s="172"/>
      <c r="O108" s="172"/>
      <c r="P108" s="172"/>
      <c r="Q108" s="172"/>
      <c r="R108" s="223"/>
    </row>
    <row r="109" spans="1:18" s="14" customFormat="1" ht="12" customHeight="1" x14ac:dyDescent="0.15">
      <c r="A109" s="39"/>
      <c r="B109" s="39"/>
      <c r="C109" s="387"/>
      <c r="D109" s="387"/>
      <c r="E109" s="410"/>
      <c r="F109" s="410"/>
      <c r="G109" s="367"/>
      <c r="H109" s="416"/>
      <c r="I109" s="126"/>
      <c r="J109" s="191"/>
      <c r="K109" s="174"/>
      <c r="L109" s="174"/>
      <c r="M109" s="174"/>
      <c r="N109" s="174"/>
      <c r="O109" s="174"/>
      <c r="P109" s="174"/>
      <c r="Q109" s="174"/>
      <c r="R109" s="224">
        <f>SUM(R107:R108)</f>
        <v>5000000</v>
      </c>
    </row>
    <row r="110" spans="1:18" s="14" customFormat="1" ht="12" customHeight="1" x14ac:dyDescent="0.15">
      <c r="A110" s="39"/>
      <c r="B110" s="39"/>
      <c r="C110" s="385" t="s">
        <v>91</v>
      </c>
      <c r="D110" s="385" t="s">
        <v>91</v>
      </c>
      <c r="E110" s="409">
        <v>7733</v>
      </c>
      <c r="F110" s="409">
        <f>R114/1000</f>
        <v>5574.8</v>
      </c>
      <c r="G110" s="364">
        <f>F110-E110</f>
        <v>-2158.1999999999998</v>
      </c>
      <c r="H110" s="415">
        <f>G110/E110</f>
        <v>-0.27908961593172116</v>
      </c>
      <c r="I110" s="127" t="s">
        <v>119</v>
      </c>
      <c r="J110" s="192">
        <v>4400</v>
      </c>
      <c r="K110" s="175" t="s">
        <v>125</v>
      </c>
      <c r="L110" s="175">
        <v>5</v>
      </c>
      <c r="M110" s="175" t="s">
        <v>130</v>
      </c>
      <c r="N110" s="175" t="s">
        <v>131</v>
      </c>
      <c r="O110" s="175">
        <v>2</v>
      </c>
      <c r="P110" s="175" t="s">
        <v>127</v>
      </c>
      <c r="Q110" s="175" t="s">
        <v>129</v>
      </c>
      <c r="R110" s="225">
        <f>J110*L110*O110</f>
        <v>44000</v>
      </c>
    </row>
    <row r="111" spans="1:18" s="14" customFormat="1" ht="12" customHeight="1" x14ac:dyDescent="0.15">
      <c r="A111" s="39"/>
      <c r="B111" s="39"/>
      <c r="C111" s="386"/>
      <c r="D111" s="386"/>
      <c r="E111" s="414"/>
      <c r="F111" s="414"/>
      <c r="G111" s="365"/>
      <c r="H111" s="417"/>
      <c r="I111" s="128" t="s">
        <v>132</v>
      </c>
      <c r="J111" s="189">
        <v>3190</v>
      </c>
      <c r="K111" s="44" t="s">
        <v>125</v>
      </c>
      <c r="L111" s="44">
        <v>110</v>
      </c>
      <c r="M111" s="44" t="s">
        <v>130</v>
      </c>
      <c r="N111" s="44" t="s">
        <v>131</v>
      </c>
      <c r="O111" s="44">
        <v>12</v>
      </c>
      <c r="P111" s="44" t="s">
        <v>127</v>
      </c>
      <c r="Q111" s="44" t="s">
        <v>129</v>
      </c>
      <c r="R111" s="223">
        <f>J111*L111*O111</f>
        <v>4210800</v>
      </c>
    </row>
    <row r="112" spans="1:18" s="14" customFormat="1" ht="12" customHeight="1" x14ac:dyDescent="0.15">
      <c r="A112" s="39"/>
      <c r="B112" s="39"/>
      <c r="C112" s="386"/>
      <c r="D112" s="386"/>
      <c r="E112" s="414"/>
      <c r="F112" s="414"/>
      <c r="G112" s="366"/>
      <c r="H112" s="417"/>
      <c r="I112" s="128" t="s">
        <v>126</v>
      </c>
      <c r="J112" s="189">
        <v>110000</v>
      </c>
      <c r="K112" s="44" t="s">
        <v>125</v>
      </c>
      <c r="L112" s="44">
        <v>12</v>
      </c>
      <c r="M112" s="44" t="s">
        <v>127</v>
      </c>
      <c r="N112" s="44"/>
      <c r="O112" s="44"/>
      <c r="P112" s="44"/>
      <c r="Q112" s="44" t="s">
        <v>129</v>
      </c>
      <c r="R112" s="223">
        <f>J112*L112</f>
        <v>1320000</v>
      </c>
    </row>
    <row r="113" spans="1:18" s="14" customFormat="1" ht="12" customHeight="1" x14ac:dyDescent="0.15">
      <c r="A113" s="39"/>
      <c r="B113" s="39"/>
      <c r="C113" s="386"/>
      <c r="D113" s="386"/>
      <c r="E113" s="414"/>
      <c r="F113" s="414"/>
      <c r="G113" s="366"/>
      <c r="H113" s="417"/>
      <c r="I113" s="121"/>
      <c r="J113" s="189"/>
      <c r="K113" s="44"/>
      <c r="L113" s="44"/>
      <c r="M113" s="44"/>
      <c r="N113" s="44"/>
      <c r="O113" s="44"/>
      <c r="P113" s="44"/>
      <c r="Q113" s="44"/>
      <c r="R113" s="226"/>
    </row>
    <row r="114" spans="1:18" s="14" customFormat="1" ht="12" customHeight="1" x14ac:dyDescent="0.15">
      <c r="A114" s="39"/>
      <c r="B114" s="39"/>
      <c r="C114" s="387"/>
      <c r="D114" s="387"/>
      <c r="E114" s="410"/>
      <c r="F114" s="410"/>
      <c r="G114" s="367"/>
      <c r="H114" s="416"/>
      <c r="I114" s="122"/>
      <c r="J114" s="186"/>
      <c r="K114" s="125"/>
      <c r="L114" s="125"/>
      <c r="M114" s="125"/>
      <c r="N114" s="125"/>
      <c r="O114" s="125"/>
      <c r="P114" s="125"/>
      <c r="Q114" s="125"/>
      <c r="R114" s="224">
        <f>SUM(R110:R112)</f>
        <v>5574800</v>
      </c>
    </row>
    <row r="115" spans="1:18" s="14" customFormat="1" ht="12" customHeight="1" x14ac:dyDescent="0.15">
      <c r="A115" s="39"/>
      <c r="B115" s="39"/>
      <c r="C115" s="385" t="s">
        <v>92</v>
      </c>
      <c r="D115" s="385" t="s">
        <v>92</v>
      </c>
      <c r="E115" s="409">
        <v>5554</v>
      </c>
      <c r="F115" s="409">
        <f>R118/1000</f>
        <v>4500</v>
      </c>
      <c r="G115" s="364">
        <f>F115-E115</f>
        <v>-1054</v>
      </c>
      <c r="H115" s="415">
        <f>G115/E115</f>
        <v>-0.18977313647821389</v>
      </c>
      <c r="I115" s="128" t="s">
        <v>93</v>
      </c>
      <c r="J115" s="189">
        <v>20000</v>
      </c>
      <c r="K115" s="44" t="s">
        <v>140</v>
      </c>
      <c r="L115" s="44">
        <v>150</v>
      </c>
      <c r="M115" s="44" t="s">
        <v>133</v>
      </c>
      <c r="N115" s="44"/>
      <c r="O115" s="44"/>
      <c r="P115" s="44"/>
      <c r="Q115" s="44" t="s">
        <v>129</v>
      </c>
      <c r="R115" s="223">
        <f>J115*L115</f>
        <v>3000000</v>
      </c>
    </row>
    <row r="116" spans="1:18" s="14" customFormat="1" ht="12" customHeight="1" x14ac:dyDescent="0.15">
      <c r="A116" s="39"/>
      <c r="B116" s="39"/>
      <c r="C116" s="386"/>
      <c r="D116" s="386"/>
      <c r="E116" s="414"/>
      <c r="F116" s="414"/>
      <c r="G116" s="366"/>
      <c r="H116" s="417"/>
      <c r="I116" s="128" t="s">
        <v>94</v>
      </c>
      <c r="J116" s="189">
        <v>10000</v>
      </c>
      <c r="K116" s="44" t="s">
        <v>141</v>
      </c>
      <c r="L116" s="44">
        <v>150</v>
      </c>
      <c r="M116" s="44" t="s">
        <v>133</v>
      </c>
      <c r="N116" s="44"/>
      <c r="O116" s="44"/>
      <c r="P116" s="44"/>
      <c r="Q116" s="44" t="s">
        <v>129</v>
      </c>
      <c r="R116" s="223">
        <f>J116*L116</f>
        <v>1500000</v>
      </c>
    </row>
    <row r="117" spans="1:18" s="14" customFormat="1" ht="12" customHeight="1" x14ac:dyDescent="0.15">
      <c r="A117" s="39"/>
      <c r="B117" s="39"/>
      <c r="C117" s="386"/>
      <c r="D117" s="386"/>
      <c r="E117" s="414"/>
      <c r="F117" s="414"/>
      <c r="G117" s="366"/>
      <c r="H117" s="417"/>
      <c r="I117" s="160"/>
      <c r="J117" s="190"/>
      <c r="K117" s="173"/>
      <c r="L117" s="173"/>
      <c r="M117" s="173"/>
      <c r="N117" s="173"/>
      <c r="O117" s="173"/>
      <c r="P117" s="173"/>
      <c r="Q117" s="173"/>
      <c r="R117" s="226"/>
    </row>
    <row r="118" spans="1:18" s="14" customFormat="1" ht="12" customHeight="1" x14ac:dyDescent="0.15">
      <c r="A118" s="39"/>
      <c r="B118" s="39"/>
      <c r="C118" s="387"/>
      <c r="D118" s="387"/>
      <c r="E118" s="410"/>
      <c r="F118" s="410"/>
      <c r="G118" s="367"/>
      <c r="H118" s="416"/>
      <c r="I118" s="122"/>
      <c r="J118" s="186"/>
      <c r="K118" s="125"/>
      <c r="L118" s="125"/>
      <c r="M118" s="125"/>
      <c r="N118" s="125"/>
      <c r="O118" s="125"/>
      <c r="P118" s="125"/>
      <c r="Q118" s="125"/>
      <c r="R118" s="224">
        <f>SUM(R115:R116)</f>
        <v>4500000</v>
      </c>
    </row>
    <row r="119" spans="1:18" s="14" customFormat="1" ht="12" customHeight="1" x14ac:dyDescent="0.15">
      <c r="A119" s="39"/>
      <c r="B119" s="12"/>
      <c r="C119" s="385" t="s">
        <v>208</v>
      </c>
      <c r="D119" s="385" t="s">
        <v>208</v>
      </c>
      <c r="E119" s="409">
        <v>0</v>
      </c>
      <c r="F119" s="422">
        <f>R121/1000</f>
        <v>4896</v>
      </c>
      <c r="G119" s="364">
        <f>F119-E119</f>
        <v>4896</v>
      </c>
      <c r="H119" s="415">
        <v>0</v>
      </c>
      <c r="I119" s="128" t="s">
        <v>209</v>
      </c>
      <c r="J119" s="189">
        <v>408000</v>
      </c>
      <c r="K119" s="44" t="s">
        <v>125</v>
      </c>
      <c r="L119" s="44">
        <v>12</v>
      </c>
      <c r="M119" s="44" t="s">
        <v>210</v>
      </c>
      <c r="N119" s="44"/>
      <c r="O119" s="44"/>
      <c r="P119" s="44"/>
      <c r="Q119" s="44" t="s">
        <v>128</v>
      </c>
      <c r="R119" s="223">
        <f>J119*L119</f>
        <v>4896000</v>
      </c>
    </row>
    <row r="120" spans="1:18" s="14" customFormat="1" ht="12" customHeight="1" x14ac:dyDescent="0.15">
      <c r="A120" s="39"/>
      <c r="B120" s="12"/>
      <c r="C120" s="386"/>
      <c r="D120" s="386"/>
      <c r="E120" s="414"/>
      <c r="F120" s="423"/>
      <c r="G120" s="366"/>
      <c r="H120" s="417"/>
      <c r="I120" s="121"/>
      <c r="J120" s="189"/>
      <c r="K120" s="44"/>
      <c r="L120" s="44"/>
      <c r="M120" s="44"/>
      <c r="N120" s="44"/>
      <c r="O120" s="44"/>
      <c r="P120" s="44"/>
      <c r="Q120" s="44"/>
      <c r="R120" s="231"/>
    </row>
    <row r="121" spans="1:18" s="14" customFormat="1" ht="12" customHeight="1" x14ac:dyDescent="0.15">
      <c r="A121" s="39"/>
      <c r="B121" s="12"/>
      <c r="C121" s="387"/>
      <c r="D121" s="387"/>
      <c r="E121" s="410"/>
      <c r="F121" s="424"/>
      <c r="G121" s="367"/>
      <c r="H121" s="416"/>
      <c r="I121" s="121"/>
      <c r="J121" s="189"/>
      <c r="K121" s="44"/>
      <c r="L121" s="44"/>
      <c r="M121" s="44"/>
      <c r="N121" s="44"/>
      <c r="O121" s="44"/>
      <c r="P121" s="44"/>
      <c r="Q121" s="44"/>
      <c r="R121" s="231">
        <f>R119</f>
        <v>4896000</v>
      </c>
    </row>
    <row r="122" spans="1:18" s="14" customFormat="1" ht="12" customHeight="1" x14ac:dyDescent="0.15">
      <c r="A122" s="389" t="s">
        <v>11</v>
      </c>
      <c r="B122" s="28"/>
      <c r="C122" s="82"/>
      <c r="D122" s="37"/>
      <c r="E122" s="357">
        <f>E124</f>
        <v>656146</v>
      </c>
      <c r="F122" s="409">
        <f>R123/1000</f>
        <v>763741.36300000001</v>
      </c>
      <c r="G122" s="368">
        <f>F122-E122</f>
        <v>107595.36300000001</v>
      </c>
      <c r="H122" s="415">
        <f>G122/E122</f>
        <v>0.16398082591374483</v>
      </c>
      <c r="I122" s="127"/>
      <c r="J122" s="193"/>
      <c r="K122" s="176"/>
      <c r="L122" s="176"/>
      <c r="M122" s="176"/>
      <c r="N122" s="176"/>
      <c r="O122" s="176"/>
      <c r="P122" s="176"/>
      <c r="Q122" s="176"/>
      <c r="R122" s="230"/>
    </row>
    <row r="123" spans="1:18" s="14" customFormat="1" ht="12" customHeight="1" x14ac:dyDescent="0.15">
      <c r="A123" s="391"/>
      <c r="B123" s="7"/>
      <c r="C123" s="83"/>
      <c r="D123" s="38"/>
      <c r="E123" s="358"/>
      <c r="F123" s="410"/>
      <c r="G123" s="370"/>
      <c r="H123" s="416"/>
      <c r="I123" s="122"/>
      <c r="J123" s="186"/>
      <c r="K123" s="125"/>
      <c r="L123" s="125"/>
      <c r="M123" s="125"/>
      <c r="N123" s="125"/>
      <c r="O123" s="125"/>
      <c r="P123" s="125"/>
      <c r="Q123" s="125"/>
      <c r="R123" s="224">
        <f>R125</f>
        <v>763741363</v>
      </c>
    </row>
    <row r="124" spans="1:18" s="14" customFormat="1" ht="12" customHeight="1" x14ac:dyDescent="0.15">
      <c r="A124" s="389"/>
      <c r="B124" s="389" t="s">
        <v>11</v>
      </c>
      <c r="C124" s="78"/>
      <c r="D124" s="37"/>
      <c r="E124" s="409">
        <f>E146+E170</f>
        <v>656146</v>
      </c>
      <c r="F124" s="409">
        <f>R125/1000</f>
        <v>763741.36300000001</v>
      </c>
      <c r="G124" s="368">
        <f>F124-E124</f>
        <v>107595.36300000001</v>
      </c>
      <c r="H124" s="415">
        <f>G124/E124</f>
        <v>0.16398082591374483</v>
      </c>
      <c r="I124" s="127"/>
      <c r="J124" s="193"/>
      <c r="K124" s="176"/>
      <c r="L124" s="176"/>
      <c r="M124" s="176"/>
      <c r="N124" s="176"/>
      <c r="O124" s="176"/>
      <c r="P124" s="176"/>
      <c r="Q124" s="176"/>
      <c r="R124" s="230"/>
    </row>
    <row r="125" spans="1:18" s="14" customFormat="1" ht="12" customHeight="1" x14ac:dyDescent="0.15">
      <c r="A125" s="390"/>
      <c r="B125" s="391"/>
      <c r="C125" s="79"/>
      <c r="D125" s="38"/>
      <c r="E125" s="410"/>
      <c r="F125" s="410"/>
      <c r="G125" s="370"/>
      <c r="H125" s="416"/>
      <c r="I125" s="121"/>
      <c r="J125" s="189"/>
      <c r="K125" s="44"/>
      <c r="L125" s="44"/>
      <c r="M125" s="44"/>
      <c r="N125" s="44"/>
      <c r="O125" s="44"/>
      <c r="P125" s="44"/>
      <c r="Q125" s="44"/>
      <c r="R125" s="231">
        <f>R129+R133+R142+R148+R154+R155+R157+R152</f>
        <v>763741363</v>
      </c>
    </row>
    <row r="126" spans="1:18" s="14" customFormat="1" ht="12" customHeight="1" x14ac:dyDescent="0.15">
      <c r="A126" s="390"/>
      <c r="B126" s="389"/>
      <c r="C126" s="385" t="s">
        <v>110</v>
      </c>
      <c r="D126" s="385" t="s">
        <v>110</v>
      </c>
      <c r="E126" s="19"/>
      <c r="F126" s="162"/>
      <c r="G126" s="161"/>
      <c r="H126" s="415"/>
      <c r="I126" s="127" t="s">
        <v>71</v>
      </c>
      <c r="J126" s="193"/>
      <c r="K126" s="176"/>
      <c r="L126" s="176"/>
      <c r="M126" s="176"/>
      <c r="N126" s="176"/>
      <c r="O126" s="176"/>
      <c r="P126" s="176"/>
      <c r="Q126" s="176"/>
      <c r="R126" s="230"/>
    </row>
    <row r="127" spans="1:18" s="14" customFormat="1" ht="12" customHeight="1" x14ac:dyDescent="0.15">
      <c r="A127" s="390"/>
      <c r="B127" s="390"/>
      <c r="C127" s="386"/>
      <c r="D127" s="386"/>
      <c r="E127" s="19"/>
      <c r="F127" s="163"/>
      <c r="G127" s="40"/>
      <c r="H127" s="417"/>
      <c r="I127" s="121" t="s">
        <v>97</v>
      </c>
      <c r="J127" s="189">
        <v>3000</v>
      </c>
      <c r="K127" s="44" t="s">
        <v>125</v>
      </c>
      <c r="L127" s="44">
        <v>35</v>
      </c>
      <c r="M127" s="44" t="s">
        <v>133</v>
      </c>
      <c r="N127" s="44" t="s">
        <v>125</v>
      </c>
      <c r="O127" s="44">
        <v>12</v>
      </c>
      <c r="P127" s="44" t="s">
        <v>134</v>
      </c>
      <c r="Q127" s="44" t="s">
        <v>135</v>
      </c>
      <c r="R127" s="223">
        <f>J127*L127*O127</f>
        <v>1260000</v>
      </c>
    </row>
    <row r="128" spans="1:18" s="14" customFormat="1" ht="12" customHeight="1" x14ac:dyDescent="0.15">
      <c r="A128" s="75"/>
      <c r="C128" s="386"/>
      <c r="D128" s="386"/>
      <c r="E128" s="19"/>
      <c r="F128" s="163"/>
      <c r="G128" s="40"/>
      <c r="H128" s="417"/>
      <c r="I128" s="121" t="s">
        <v>98</v>
      </c>
      <c r="J128" s="189">
        <v>2200</v>
      </c>
      <c r="K128" s="44" t="s">
        <v>125</v>
      </c>
      <c r="L128" s="44">
        <v>5</v>
      </c>
      <c r="M128" s="44" t="s">
        <v>130</v>
      </c>
      <c r="N128" s="44" t="s">
        <v>136</v>
      </c>
      <c r="O128" s="44">
        <v>12</v>
      </c>
      <c r="P128" s="44" t="s">
        <v>127</v>
      </c>
      <c r="Q128" s="44" t="s">
        <v>128</v>
      </c>
      <c r="R128" s="223">
        <f>J128*L128*O128</f>
        <v>132000</v>
      </c>
    </row>
    <row r="129" spans="1:18" s="14" customFormat="1" ht="12" customHeight="1" x14ac:dyDescent="0.15">
      <c r="A129" s="39"/>
      <c r="B129" s="39"/>
      <c r="C129" s="386"/>
      <c r="D129" s="386"/>
      <c r="E129" s="87"/>
      <c r="F129" s="40"/>
      <c r="G129" s="40"/>
      <c r="H129" s="417"/>
      <c r="I129" s="160"/>
      <c r="J129" s="190"/>
      <c r="K129" s="173"/>
      <c r="L129" s="173"/>
      <c r="M129" s="173"/>
      <c r="N129" s="173"/>
      <c r="O129" s="173"/>
      <c r="P129" s="173"/>
      <c r="Q129" s="173"/>
      <c r="R129" s="232">
        <f>R127+R128</f>
        <v>1392000</v>
      </c>
    </row>
    <row r="130" spans="1:18" s="14" customFormat="1" ht="12" customHeight="1" x14ac:dyDescent="0.15">
      <c r="A130" s="39"/>
      <c r="B130" s="39"/>
      <c r="C130" s="386"/>
      <c r="D130" s="386"/>
      <c r="E130" s="113"/>
      <c r="F130" s="164"/>
      <c r="G130" s="40"/>
      <c r="H130" s="417"/>
      <c r="I130" s="128" t="s">
        <v>72</v>
      </c>
      <c r="J130" s="194"/>
      <c r="K130" s="177"/>
      <c r="L130" s="177"/>
      <c r="M130" s="177"/>
      <c r="N130" s="177"/>
      <c r="O130" s="177"/>
      <c r="P130" s="177"/>
      <c r="Q130" s="177"/>
      <c r="R130" s="231"/>
    </row>
    <row r="131" spans="1:18" s="14" customFormat="1" ht="12" customHeight="1" x14ac:dyDescent="0.15">
      <c r="A131" s="39"/>
      <c r="B131" s="39"/>
      <c r="C131" s="386"/>
      <c r="D131" s="386"/>
      <c r="E131" s="114"/>
      <c r="F131" s="163"/>
      <c r="G131" s="40"/>
      <c r="H131" s="417"/>
      <c r="I131" s="121" t="s">
        <v>160</v>
      </c>
      <c r="J131" s="189">
        <v>3000</v>
      </c>
      <c r="K131" s="44" t="s">
        <v>125</v>
      </c>
      <c r="L131" s="44">
        <v>150</v>
      </c>
      <c r="M131" s="44" t="s">
        <v>142</v>
      </c>
      <c r="N131" s="44" t="s">
        <v>140</v>
      </c>
      <c r="O131" s="44">
        <v>3</v>
      </c>
      <c r="P131" s="44" t="s">
        <v>143</v>
      </c>
      <c r="Q131" s="44" t="s">
        <v>144</v>
      </c>
      <c r="R131" s="223">
        <f>J131*L131*O131</f>
        <v>1350000</v>
      </c>
    </row>
    <row r="132" spans="1:18" s="14" customFormat="1" ht="12" customHeight="1" x14ac:dyDescent="0.15">
      <c r="A132" s="39"/>
      <c r="B132" s="39"/>
      <c r="C132" s="386"/>
      <c r="D132" s="386"/>
      <c r="E132" s="114"/>
      <c r="F132" s="163"/>
      <c r="G132" s="40"/>
      <c r="H132" s="417"/>
      <c r="I132" s="121" t="s">
        <v>159</v>
      </c>
      <c r="J132" s="189">
        <v>100000</v>
      </c>
      <c r="K132" s="44" t="s">
        <v>125</v>
      </c>
      <c r="L132" s="44">
        <v>1</v>
      </c>
      <c r="M132" s="44" t="s">
        <v>143</v>
      </c>
      <c r="N132" s="44"/>
      <c r="O132" s="44"/>
      <c r="P132" s="44"/>
      <c r="Q132" s="44" t="s">
        <v>129</v>
      </c>
      <c r="R132" s="223">
        <f>J132*L132</f>
        <v>100000</v>
      </c>
    </row>
    <row r="133" spans="1:18" s="14" customFormat="1" ht="12" customHeight="1" x14ac:dyDescent="0.15">
      <c r="A133" s="39"/>
      <c r="B133" s="39"/>
      <c r="C133" s="386"/>
      <c r="D133" s="386"/>
      <c r="E133" s="111"/>
      <c r="F133" s="40"/>
      <c r="G133" s="40"/>
      <c r="H133" s="417"/>
      <c r="I133" s="160"/>
      <c r="J133" s="190"/>
      <c r="K133" s="173"/>
      <c r="L133" s="173"/>
      <c r="M133" s="173"/>
      <c r="N133" s="173"/>
      <c r="O133" s="173"/>
      <c r="P133" s="173"/>
      <c r="Q133" s="173"/>
      <c r="R133" s="232">
        <f>R131+R132</f>
        <v>1450000</v>
      </c>
    </row>
    <row r="134" spans="1:18" s="14" customFormat="1" ht="12" customHeight="1" x14ac:dyDescent="0.15">
      <c r="A134" s="39"/>
      <c r="B134" s="39"/>
      <c r="C134" s="386"/>
      <c r="D134" s="386"/>
      <c r="E134" s="111"/>
      <c r="F134" s="164"/>
      <c r="G134" s="40"/>
      <c r="H134" s="417"/>
      <c r="I134" s="128" t="s">
        <v>73</v>
      </c>
      <c r="J134" s="194"/>
      <c r="K134" s="177"/>
      <c r="L134" s="177"/>
      <c r="M134" s="177"/>
      <c r="N134" s="177"/>
      <c r="O134" s="177"/>
      <c r="P134" s="177"/>
      <c r="Q134" s="177"/>
      <c r="R134" s="231"/>
    </row>
    <row r="135" spans="1:18" s="14" customFormat="1" ht="12" customHeight="1" x14ac:dyDescent="0.15">
      <c r="A135" s="39"/>
      <c r="B135" s="39"/>
      <c r="C135" s="386"/>
      <c r="D135" s="386"/>
      <c r="E135" s="111"/>
      <c r="F135" s="163"/>
      <c r="G135" s="40"/>
      <c r="H135" s="417"/>
      <c r="I135" s="121" t="s">
        <v>12</v>
      </c>
      <c r="J135" s="189">
        <v>40000</v>
      </c>
      <c r="K135" s="44" t="s">
        <v>125</v>
      </c>
      <c r="L135" s="44">
        <v>150</v>
      </c>
      <c r="M135" s="44" t="s">
        <v>133</v>
      </c>
      <c r="N135" s="44" t="s">
        <v>125</v>
      </c>
      <c r="O135" s="44">
        <v>1</v>
      </c>
      <c r="P135" s="44" t="s">
        <v>147</v>
      </c>
      <c r="Q135" s="44" t="s">
        <v>129</v>
      </c>
      <c r="R135" s="223">
        <f>J135*L135*O135</f>
        <v>6000000</v>
      </c>
    </row>
    <row r="136" spans="1:18" s="14" customFormat="1" ht="12" customHeight="1" x14ac:dyDescent="0.15">
      <c r="A136" s="39"/>
      <c r="B136" s="39"/>
      <c r="C136" s="386"/>
      <c r="D136" s="386"/>
      <c r="E136" s="111"/>
      <c r="F136" s="163"/>
      <c r="G136" s="40"/>
      <c r="H136" s="417"/>
      <c r="I136" s="121" t="s">
        <v>13</v>
      </c>
      <c r="J136" s="189">
        <v>100000</v>
      </c>
      <c r="K136" s="44" t="s">
        <v>125</v>
      </c>
      <c r="L136" s="44">
        <v>10</v>
      </c>
      <c r="M136" s="44" t="s">
        <v>133</v>
      </c>
      <c r="N136" s="44"/>
      <c r="O136" s="44"/>
      <c r="P136" s="44"/>
      <c r="Q136" s="44" t="s">
        <v>129</v>
      </c>
      <c r="R136" s="223">
        <f>J136*L136</f>
        <v>1000000</v>
      </c>
    </row>
    <row r="137" spans="1:18" s="14" customFormat="1" ht="12" customHeight="1" x14ac:dyDescent="0.15">
      <c r="A137" s="39"/>
      <c r="B137" s="39"/>
      <c r="C137" s="386"/>
      <c r="D137" s="386"/>
      <c r="E137" s="111"/>
      <c r="F137" s="163"/>
      <c r="G137" s="40"/>
      <c r="H137" s="417"/>
      <c r="I137" s="121" t="s">
        <v>148</v>
      </c>
      <c r="J137" s="189">
        <v>100000</v>
      </c>
      <c r="K137" s="44" t="s">
        <v>125</v>
      </c>
      <c r="L137" s="44">
        <v>5</v>
      </c>
      <c r="M137" s="44" t="s">
        <v>149</v>
      </c>
      <c r="N137" s="44"/>
      <c r="O137" s="44"/>
      <c r="P137" s="44"/>
      <c r="Q137" s="181" t="s">
        <v>150</v>
      </c>
      <c r="R137" s="223">
        <f>J137*L137</f>
        <v>500000</v>
      </c>
    </row>
    <row r="138" spans="1:18" s="14" customFormat="1" ht="12" customHeight="1" x14ac:dyDescent="0.15">
      <c r="A138" s="39"/>
      <c r="B138" s="39"/>
      <c r="C138" s="386"/>
      <c r="D138" s="386"/>
      <c r="E138" s="111"/>
      <c r="F138" s="163"/>
      <c r="G138" s="40"/>
      <c r="H138" s="417"/>
      <c r="I138" s="121" t="s">
        <v>151</v>
      </c>
      <c r="J138" s="189">
        <v>50000</v>
      </c>
      <c r="K138" s="44" t="s">
        <v>136</v>
      </c>
      <c r="L138" s="44">
        <v>5</v>
      </c>
      <c r="M138" s="44" t="s">
        <v>133</v>
      </c>
      <c r="N138" s="44" t="s">
        <v>125</v>
      </c>
      <c r="O138" s="44">
        <v>1</v>
      </c>
      <c r="P138" s="44" t="s">
        <v>152</v>
      </c>
      <c r="Q138" s="44" t="s">
        <v>129</v>
      </c>
      <c r="R138" s="223">
        <f>J138*L138*O138</f>
        <v>250000</v>
      </c>
    </row>
    <row r="139" spans="1:18" s="14" customFormat="1" ht="12" customHeight="1" x14ac:dyDescent="0.15">
      <c r="A139" s="39"/>
      <c r="B139" s="39"/>
      <c r="C139" s="386"/>
      <c r="D139" s="386"/>
      <c r="E139" s="111"/>
      <c r="F139" s="163"/>
      <c r="G139" s="40"/>
      <c r="H139" s="417"/>
      <c r="I139" s="121"/>
      <c r="J139" s="189">
        <v>30000</v>
      </c>
      <c r="K139" s="44" t="s">
        <v>145</v>
      </c>
      <c r="L139" s="44">
        <v>5</v>
      </c>
      <c r="M139" s="44" t="s">
        <v>133</v>
      </c>
      <c r="N139" s="44" t="s">
        <v>145</v>
      </c>
      <c r="O139" s="44">
        <v>1</v>
      </c>
      <c r="P139" s="44" t="s">
        <v>152</v>
      </c>
      <c r="Q139" s="44" t="s">
        <v>129</v>
      </c>
      <c r="R139" s="223">
        <f>J139*L139*O139</f>
        <v>150000</v>
      </c>
    </row>
    <row r="140" spans="1:18" s="14" customFormat="1" ht="12" customHeight="1" x14ac:dyDescent="0.15">
      <c r="A140" s="39"/>
      <c r="B140" s="39"/>
      <c r="C140" s="386"/>
      <c r="D140" s="386"/>
      <c r="E140" s="111"/>
      <c r="F140" s="163"/>
      <c r="G140" s="40"/>
      <c r="H140" s="417"/>
      <c r="I140" s="121" t="s">
        <v>14</v>
      </c>
      <c r="J140" s="189">
        <v>250000</v>
      </c>
      <c r="K140" s="44" t="s">
        <v>145</v>
      </c>
      <c r="L140" s="44">
        <v>2</v>
      </c>
      <c r="M140" s="44" t="s">
        <v>152</v>
      </c>
      <c r="N140" s="44"/>
      <c r="O140" s="44"/>
      <c r="P140" s="44"/>
      <c r="Q140" s="44" t="s">
        <v>154</v>
      </c>
      <c r="R140" s="223">
        <f>J140*L140</f>
        <v>500000</v>
      </c>
    </row>
    <row r="141" spans="1:18" s="14" customFormat="1" ht="12" customHeight="1" x14ac:dyDescent="0.15">
      <c r="A141" s="39"/>
      <c r="B141" s="39"/>
      <c r="C141" s="386"/>
      <c r="D141" s="386"/>
      <c r="E141" s="111"/>
      <c r="F141" s="163"/>
      <c r="G141" s="40"/>
      <c r="H141" s="417"/>
      <c r="I141" s="121" t="s">
        <v>153</v>
      </c>
      <c r="J141" s="189">
        <v>10000</v>
      </c>
      <c r="K141" s="44" t="s">
        <v>125</v>
      </c>
      <c r="L141" s="44">
        <v>200</v>
      </c>
      <c r="M141" s="44" t="s">
        <v>155</v>
      </c>
      <c r="N141" s="44"/>
      <c r="O141" s="44"/>
      <c r="P141" s="44"/>
      <c r="Q141" s="44" t="s">
        <v>154</v>
      </c>
      <c r="R141" s="223">
        <f>J141*L141</f>
        <v>2000000</v>
      </c>
    </row>
    <row r="142" spans="1:18" s="14" customFormat="1" ht="15" customHeight="1" x14ac:dyDescent="0.15">
      <c r="A142" s="41"/>
      <c r="B142" s="41"/>
      <c r="C142" s="387"/>
      <c r="D142" s="387"/>
      <c r="E142" s="112"/>
      <c r="F142" s="42"/>
      <c r="G142" s="42"/>
      <c r="H142" s="416"/>
      <c r="I142" s="233"/>
      <c r="J142" s="195"/>
      <c r="K142" s="129"/>
      <c r="L142" s="129"/>
      <c r="M142" s="129"/>
      <c r="N142" s="129"/>
      <c r="O142" s="129"/>
      <c r="P142" s="129"/>
      <c r="Q142" s="129"/>
      <c r="R142" s="234">
        <f>SUM(R135:R141)</f>
        <v>10400000</v>
      </c>
    </row>
    <row r="143" spans="1:18" s="14" customFormat="1" ht="12" customHeight="1" x14ac:dyDescent="0.15">
      <c r="A143" s="89"/>
      <c r="B143" s="89"/>
      <c r="C143" s="90"/>
      <c r="D143" s="91"/>
      <c r="E143" s="91"/>
      <c r="F143" s="92"/>
      <c r="G143" s="84"/>
      <c r="I143" s="129"/>
      <c r="J143" s="195"/>
      <c r="K143" s="129"/>
      <c r="L143" s="129"/>
      <c r="M143" s="129"/>
      <c r="N143" s="129"/>
      <c r="O143" s="129"/>
      <c r="P143" s="129"/>
      <c r="Q143" s="129"/>
      <c r="R143" s="129"/>
    </row>
    <row r="144" spans="1:18" s="8" customFormat="1" ht="12" customHeight="1" x14ac:dyDescent="0.15">
      <c r="A144" s="383" t="s">
        <v>6</v>
      </c>
      <c r="B144" s="383" t="s">
        <v>7</v>
      </c>
      <c r="C144" s="383" t="s">
        <v>8</v>
      </c>
      <c r="D144" s="383" t="s">
        <v>9</v>
      </c>
      <c r="E144" s="348" t="s">
        <v>120</v>
      </c>
      <c r="F144" s="348" t="s">
        <v>121</v>
      </c>
      <c r="G144" s="347" t="s">
        <v>43</v>
      </c>
      <c r="H144" s="347"/>
      <c r="I144" s="377" t="s">
        <v>10</v>
      </c>
      <c r="J144" s="378"/>
      <c r="K144" s="378"/>
      <c r="L144" s="378"/>
      <c r="M144" s="378"/>
      <c r="N144" s="378"/>
      <c r="O144" s="378"/>
      <c r="P144" s="378"/>
      <c r="Q144" s="378"/>
      <c r="R144" s="379"/>
    </row>
    <row r="145" spans="1:18" s="8" customFormat="1" ht="12" customHeight="1" x14ac:dyDescent="0.15">
      <c r="A145" s="358"/>
      <c r="B145" s="358"/>
      <c r="C145" s="358"/>
      <c r="D145" s="358"/>
      <c r="E145" s="349"/>
      <c r="F145" s="349"/>
      <c r="G145" s="115" t="s">
        <v>123</v>
      </c>
      <c r="H145" s="115" t="s">
        <v>124</v>
      </c>
      <c r="I145" s="380"/>
      <c r="J145" s="381"/>
      <c r="K145" s="381"/>
      <c r="L145" s="381"/>
      <c r="M145" s="381"/>
      <c r="N145" s="381"/>
      <c r="O145" s="381"/>
      <c r="P145" s="381"/>
      <c r="Q145" s="381"/>
      <c r="R145" s="382"/>
    </row>
    <row r="146" spans="1:18" s="14" customFormat="1" ht="12" customHeight="1" x14ac:dyDescent="0.15">
      <c r="A146" s="39"/>
      <c r="B146" s="39"/>
      <c r="C146" s="385" t="s">
        <v>110</v>
      </c>
      <c r="D146" s="385" t="s">
        <v>110</v>
      </c>
      <c r="E146" s="411">
        <v>645924</v>
      </c>
      <c r="F146" s="409">
        <f>R169/1000</f>
        <v>763741.36300000001</v>
      </c>
      <c r="G146" s="364">
        <f>F146-E146</f>
        <v>117817.36300000001</v>
      </c>
      <c r="H146" s="415">
        <f>G146/E146</f>
        <v>0.18240127785931473</v>
      </c>
      <c r="I146" s="127" t="s">
        <v>74</v>
      </c>
      <c r="J146" s="193"/>
      <c r="K146" s="176"/>
      <c r="L146" s="176"/>
      <c r="M146" s="176"/>
      <c r="N146" s="176"/>
      <c r="O146" s="176"/>
      <c r="P146" s="176"/>
      <c r="Q146" s="176"/>
      <c r="R146" s="230"/>
    </row>
    <row r="147" spans="1:18" s="14" customFormat="1" ht="12" customHeight="1" x14ac:dyDescent="0.15">
      <c r="A147" s="39"/>
      <c r="B147" s="39"/>
      <c r="C147" s="386"/>
      <c r="D147" s="386"/>
      <c r="E147" s="413"/>
      <c r="F147" s="414"/>
      <c r="G147" s="366"/>
      <c r="H147" s="417"/>
      <c r="I147" s="121" t="s">
        <v>201</v>
      </c>
      <c r="J147" s="189">
        <v>10000</v>
      </c>
      <c r="K147" s="44" t="s">
        <v>125</v>
      </c>
      <c r="L147" s="44">
        <v>8</v>
      </c>
      <c r="M147" s="44" t="s">
        <v>156</v>
      </c>
      <c r="N147" s="44" t="s">
        <v>125</v>
      </c>
      <c r="O147" s="44">
        <v>10</v>
      </c>
      <c r="P147" s="44" t="s">
        <v>127</v>
      </c>
      <c r="Q147" s="44" t="s">
        <v>128</v>
      </c>
      <c r="R147" s="223">
        <f>J147*L147*O147</f>
        <v>800000</v>
      </c>
    </row>
    <row r="148" spans="1:18" s="14" customFormat="1" ht="12" customHeight="1" x14ac:dyDescent="0.15">
      <c r="A148" s="39"/>
      <c r="B148" s="39"/>
      <c r="C148" s="386"/>
      <c r="D148" s="386"/>
      <c r="E148" s="413"/>
      <c r="F148" s="414"/>
      <c r="G148" s="366"/>
      <c r="H148" s="417"/>
      <c r="I148" s="160"/>
      <c r="J148" s="190"/>
      <c r="K148" s="173"/>
      <c r="L148" s="173"/>
      <c r="M148" s="173"/>
      <c r="N148" s="173"/>
      <c r="O148" s="173"/>
      <c r="P148" s="173"/>
      <c r="Q148" s="173"/>
      <c r="R148" s="232">
        <f>R147</f>
        <v>800000</v>
      </c>
    </row>
    <row r="149" spans="1:18" s="14" customFormat="1" ht="12" customHeight="1" x14ac:dyDescent="0.15">
      <c r="A149" s="39"/>
      <c r="B149" s="39"/>
      <c r="C149" s="386"/>
      <c r="D149" s="386"/>
      <c r="E149" s="413"/>
      <c r="F149" s="414"/>
      <c r="G149" s="366"/>
      <c r="H149" s="418"/>
      <c r="I149" s="160"/>
      <c r="J149" s="190"/>
      <c r="K149" s="173"/>
      <c r="L149" s="173"/>
      <c r="M149" s="173"/>
      <c r="N149" s="173"/>
      <c r="O149" s="173"/>
      <c r="P149" s="173"/>
      <c r="Q149" s="173"/>
      <c r="R149" s="232"/>
    </row>
    <row r="150" spans="1:18" s="14" customFormat="1" ht="12" customHeight="1" x14ac:dyDescent="0.15">
      <c r="A150" s="39"/>
      <c r="B150" s="39"/>
      <c r="C150" s="386"/>
      <c r="D150" s="386"/>
      <c r="E150" s="413"/>
      <c r="F150" s="414"/>
      <c r="G150" s="366"/>
      <c r="H150" s="418"/>
      <c r="I150" s="128" t="s">
        <v>198</v>
      </c>
      <c r="J150" s="189">
        <v>70000</v>
      </c>
      <c r="K150" s="44" t="s">
        <v>125</v>
      </c>
      <c r="L150" s="44">
        <v>5</v>
      </c>
      <c r="M150" s="44" t="s">
        <v>133</v>
      </c>
      <c r="N150" s="44" t="s">
        <v>125</v>
      </c>
      <c r="O150" s="44">
        <v>4</v>
      </c>
      <c r="P150" s="44" t="s">
        <v>147</v>
      </c>
      <c r="Q150" s="44" t="s">
        <v>128</v>
      </c>
      <c r="R150" s="223">
        <f>J150*L150*O150</f>
        <v>1400000</v>
      </c>
    </row>
    <row r="151" spans="1:18" s="14" customFormat="1" ht="12" customHeight="1" x14ac:dyDescent="0.15">
      <c r="A151" s="39"/>
      <c r="B151" s="39"/>
      <c r="C151" s="386"/>
      <c r="D151" s="386"/>
      <c r="E151" s="413"/>
      <c r="F151" s="414"/>
      <c r="G151" s="366"/>
      <c r="H151" s="417"/>
      <c r="I151" s="160" t="s">
        <v>199</v>
      </c>
      <c r="J151" s="189">
        <v>20000</v>
      </c>
      <c r="K151" s="44" t="s">
        <v>125</v>
      </c>
      <c r="L151" s="44">
        <v>8</v>
      </c>
      <c r="M151" s="44" t="s">
        <v>133</v>
      </c>
      <c r="N151" s="44" t="s">
        <v>125</v>
      </c>
      <c r="O151" s="44">
        <v>4</v>
      </c>
      <c r="P151" s="44" t="s">
        <v>147</v>
      </c>
      <c r="Q151" s="44" t="s">
        <v>128</v>
      </c>
      <c r="R151" s="223">
        <f>J151*L151*O151</f>
        <v>640000</v>
      </c>
    </row>
    <row r="152" spans="1:18" s="14" customFormat="1" ht="12" customHeight="1" x14ac:dyDescent="0.15">
      <c r="A152" s="39"/>
      <c r="B152" s="39"/>
      <c r="C152" s="386"/>
      <c r="D152" s="386"/>
      <c r="E152" s="413"/>
      <c r="F152" s="414"/>
      <c r="G152" s="366"/>
      <c r="H152" s="417"/>
      <c r="I152" s="160" t="s">
        <v>200</v>
      </c>
      <c r="J152" s="190"/>
      <c r="K152" s="173"/>
      <c r="L152" s="173"/>
      <c r="M152" s="173"/>
      <c r="N152" s="173"/>
      <c r="O152" s="173"/>
      <c r="P152" s="173"/>
      <c r="Q152" s="173"/>
      <c r="R152" s="232">
        <f>R151+R150</f>
        <v>2040000</v>
      </c>
    </row>
    <row r="153" spans="1:18" s="14" customFormat="1" ht="12" customHeight="1" x14ac:dyDescent="0.15">
      <c r="A153" s="39"/>
      <c r="B153" s="39"/>
      <c r="C153" s="386"/>
      <c r="D153" s="386"/>
      <c r="E153" s="413"/>
      <c r="F153" s="414"/>
      <c r="G153" s="366"/>
      <c r="H153" s="417"/>
      <c r="I153" s="160"/>
      <c r="J153" s="190"/>
      <c r="K153" s="173"/>
      <c r="L153" s="173"/>
      <c r="M153" s="173"/>
      <c r="N153" s="173"/>
      <c r="O153" s="173"/>
      <c r="P153" s="173"/>
      <c r="Q153" s="173"/>
      <c r="R153" s="232"/>
    </row>
    <row r="154" spans="1:18" s="14" customFormat="1" ht="12" customHeight="1" x14ac:dyDescent="0.15">
      <c r="A154" s="39"/>
      <c r="B154" s="39"/>
      <c r="C154" s="386"/>
      <c r="D154" s="386"/>
      <c r="E154" s="413"/>
      <c r="F154" s="414"/>
      <c r="G154" s="366"/>
      <c r="H154" s="417"/>
      <c r="I154" s="128" t="s">
        <v>75</v>
      </c>
      <c r="J154" s="194">
        <v>200000</v>
      </c>
      <c r="K154" s="177" t="s">
        <v>125</v>
      </c>
      <c r="L154" s="177">
        <v>1</v>
      </c>
      <c r="M154" s="177" t="s">
        <v>143</v>
      </c>
      <c r="N154" s="177"/>
      <c r="O154" s="177"/>
      <c r="P154" s="177"/>
      <c r="Q154" s="177" t="s">
        <v>129</v>
      </c>
      <c r="R154" s="231">
        <f>J154*L154</f>
        <v>200000</v>
      </c>
    </row>
    <row r="155" spans="1:18" s="14" customFormat="1" ht="12" customHeight="1" x14ac:dyDescent="0.15">
      <c r="A155" s="39"/>
      <c r="B155" s="39"/>
      <c r="C155" s="386"/>
      <c r="D155" s="386"/>
      <c r="E155" s="413"/>
      <c r="F155" s="414"/>
      <c r="G155" s="366"/>
      <c r="H155" s="417"/>
      <c r="I155" s="128" t="s">
        <v>76</v>
      </c>
      <c r="J155" s="194">
        <v>100000</v>
      </c>
      <c r="K155" s="177" t="s">
        <v>157</v>
      </c>
      <c r="L155" s="177">
        <v>3</v>
      </c>
      <c r="M155" s="177" t="s">
        <v>133</v>
      </c>
      <c r="N155" s="177" t="s">
        <v>125</v>
      </c>
      <c r="O155" s="177">
        <v>2</v>
      </c>
      <c r="P155" s="177" t="s">
        <v>143</v>
      </c>
      <c r="Q155" s="177" t="s">
        <v>129</v>
      </c>
      <c r="R155" s="231">
        <f>J155*L155*O155</f>
        <v>600000</v>
      </c>
    </row>
    <row r="156" spans="1:18" s="14" customFormat="1" ht="12" customHeight="1" x14ac:dyDescent="0.15">
      <c r="A156" s="12"/>
      <c r="B156" s="39"/>
      <c r="C156" s="386"/>
      <c r="D156" s="386"/>
      <c r="E156" s="413"/>
      <c r="F156" s="414"/>
      <c r="G156" s="366"/>
      <c r="H156" s="417"/>
      <c r="I156" s="128"/>
      <c r="J156" s="194"/>
      <c r="K156" s="177"/>
      <c r="L156" s="177"/>
      <c r="M156" s="177"/>
      <c r="N156" s="177"/>
      <c r="O156" s="177"/>
      <c r="P156" s="177"/>
      <c r="Q156" s="177"/>
      <c r="R156" s="231"/>
    </row>
    <row r="157" spans="1:18" s="14" customFormat="1" ht="12" customHeight="1" x14ac:dyDescent="0.15">
      <c r="A157" s="12"/>
      <c r="B157" s="39"/>
      <c r="C157" s="386"/>
      <c r="D157" s="386"/>
      <c r="E157" s="413"/>
      <c r="F157" s="414"/>
      <c r="G157" s="366"/>
      <c r="H157" s="417"/>
      <c r="I157" s="128" t="s">
        <v>88</v>
      </c>
      <c r="J157" s="194"/>
      <c r="K157" s="177"/>
      <c r="L157" s="177"/>
      <c r="M157" s="177"/>
      <c r="N157" s="177"/>
      <c r="O157" s="177"/>
      <c r="P157" s="177"/>
      <c r="Q157" s="177"/>
      <c r="R157" s="232">
        <f>746799363+60000</f>
        <v>746859363</v>
      </c>
    </row>
    <row r="158" spans="1:18" s="14" customFormat="1" ht="12" customHeight="1" x14ac:dyDescent="0.15">
      <c r="A158" s="12"/>
      <c r="B158" s="39"/>
      <c r="C158" s="386"/>
      <c r="D158" s="386"/>
      <c r="E158" s="413"/>
      <c r="F158" s="414"/>
      <c r="G158" s="366"/>
      <c r="H158" s="417"/>
      <c r="I158" s="121" t="s">
        <v>99</v>
      </c>
      <c r="J158" s="189"/>
      <c r="K158" s="44"/>
      <c r="L158" s="44"/>
      <c r="M158" s="44"/>
      <c r="N158" s="44"/>
      <c r="O158" s="44"/>
      <c r="P158" s="44"/>
      <c r="Q158" s="44"/>
      <c r="R158" s="223"/>
    </row>
    <row r="159" spans="1:18" s="14" customFormat="1" ht="12" customHeight="1" x14ac:dyDescent="0.15">
      <c r="A159" s="12"/>
      <c r="B159" s="39"/>
      <c r="C159" s="386"/>
      <c r="D159" s="386"/>
      <c r="E159" s="413"/>
      <c r="F159" s="414"/>
      <c r="G159" s="366"/>
      <c r="H159" s="417"/>
      <c r="I159" s="160" t="s">
        <v>100</v>
      </c>
      <c r="J159" s="190"/>
      <c r="K159" s="173"/>
      <c r="L159" s="173"/>
      <c r="M159" s="173"/>
      <c r="N159" s="173"/>
      <c r="O159" s="173"/>
      <c r="P159" s="173"/>
      <c r="Q159" s="173"/>
      <c r="R159" s="223"/>
    </row>
    <row r="160" spans="1:18" s="14" customFormat="1" ht="12" customHeight="1" x14ac:dyDescent="0.15">
      <c r="A160" s="12"/>
      <c r="B160" s="39"/>
      <c r="C160" s="386"/>
      <c r="D160" s="386"/>
      <c r="E160" s="413"/>
      <c r="F160" s="414"/>
      <c r="G160" s="366"/>
      <c r="H160" s="417"/>
      <c r="I160" s="121" t="s">
        <v>101</v>
      </c>
      <c r="J160" s="189"/>
      <c r="K160" s="44"/>
      <c r="L160" s="44"/>
      <c r="M160" s="44"/>
      <c r="N160" s="44"/>
      <c r="O160" s="44"/>
      <c r="P160" s="44"/>
      <c r="Q160" s="44"/>
      <c r="R160" s="223"/>
    </row>
    <row r="161" spans="1:18" s="14" customFormat="1" ht="12" customHeight="1" x14ac:dyDescent="0.15">
      <c r="A161" s="12"/>
      <c r="B161" s="39"/>
      <c r="C161" s="386"/>
      <c r="D161" s="386"/>
      <c r="E161" s="413"/>
      <c r="F161" s="414"/>
      <c r="G161" s="366"/>
      <c r="H161" s="417"/>
      <c r="I161" s="121" t="s">
        <v>102</v>
      </c>
      <c r="J161" s="189"/>
      <c r="K161" s="44"/>
      <c r="L161" s="44"/>
      <c r="M161" s="44"/>
      <c r="N161" s="44"/>
      <c r="O161" s="44"/>
      <c r="P161" s="44"/>
      <c r="Q161" s="44"/>
      <c r="R161" s="223"/>
    </row>
    <row r="162" spans="1:18" s="14" customFormat="1" ht="12" customHeight="1" x14ac:dyDescent="0.15">
      <c r="A162" s="12"/>
      <c r="B162" s="39"/>
      <c r="C162" s="386"/>
      <c r="D162" s="386"/>
      <c r="E162" s="413"/>
      <c r="F162" s="414"/>
      <c r="G162" s="366"/>
      <c r="H162" s="417"/>
      <c r="I162" s="121" t="s">
        <v>104</v>
      </c>
      <c r="J162" s="189"/>
      <c r="K162" s="44"/>
      <c r="L162" s="44"/>
      <c r="M162" s="44"/>
      <c r="N162" s="44"/>
      <c r="O162" s="44"/>
      <c r="P162" s="44"/>
      <c r="Q162" s="44"/>
      <c r="R162" s="223"/>
    </row>
    <row r="163" spans="1:18" s="14" customFormat="1" ht="12" customHeight="1" x14ac:dyDescent="0.15">
      <c r="A163" s="12"/>
      <c r="B163" s="39"/>
      <c r="C163" s="386"/>
      <c r="D163" s="386"/>
      <c r="E163" s="413"/>
      <c r="F163" s="414"/>
      <c r="G163" s="366"/>
      <c r="H163" s="417"/>
      <c r="I163" s="121" t="s">
        <v>105</v>
      </c>
      <c r="J163" s="189"/>
      <c r="K163" s="44"/>
      <c r="L163" s="44"/>
      <c r="M163" s="44"/>
      <c r="N163" s="44"/>
      <c r="O163" s="44"/>
      <c r="P163" s="44"/>
      <c r="Q163" s="44"/>
      <c r="R163" s="223"/>
    </row>
    <row r="164" spans="1:18" s="14" customFormat="1" ht="12" customHeight="1" x14ac:dyDescent="0.15">
      <c r="A164" s="12"/>
      <c r="B164" s="39"/>
      <c r="C164" s="386"/>
      <c r="D164" s="386"/>
      <c r="E164" s="413"/>
      <c r="F164" s="414"/>
      <c r="G164" s="366"/>
      <c r="H164" s="417"/>
      <c r="I164" s="121" t="s">
        <v>106</v>
      </c>
      <c r="J164" s="189"/>
      <c r="K164" s="44"/>
      <c r="L164" s="44"/>
      <c r="M164" s="44"/>
      <c r="N164" s="44"/>
      <c r="O164" s="44"/>
      <c r="P164" s="44"/>
      <c r="Q164" s="44"/>
      <c r="R164" s="223"/>
    </row>
    <row r="165" spans="1:18" s="14" customFormat="1" ht="12" customHeight="1" x14ac:dyDescent="0.15">
      <c r="A165" s="12"/>
      <c r="B165" s="39"/>
      <c r="C165" s="386"/>
      <c r="D165" s="386"/>
      <c r="E165" s="413"/>
      <c r="F165" s="414"/>
      <c r="G165" s="366"/>
      <c r="H165" s="417"/>
      <c r="I165" s="121" t="s">
        <v>107</v>
      </c>
      <c r="J165" s="189"/>
      <c r="K165" s="44"/>
      <c r="L165" s="44"/>
      <c r="M165" s="44"/>
      <c r="N165" s="44"/>
      <c r="O165" s="44"/>
      <c r="P165" s="44"/>
      <c r="Q165" s="44"/>
      <c r="R165" s="13"/>
    </row>
    <row r="166" spans="1:18" s="14" customFormat="1" ht="12" customHeight="1" x14ac:dyDescent="0.15">
      <c r="A166" s="12"/>
      <c r="B166" s="39"/>
      <c r="C166" s="386"/>
      <c r="D166" s="386"/>
      <c r="E166" s="413"/>
      <c r="F166" s="414"/>
      <c r="G166" s="366"/>
      <c r="H166" s="417"/>
      <c r="I166" s="5" t="s">
        <v>108</v>
      </c>
      <c r="J166" s="185"/>
      <c r="K166" s="12"/>
      <c r="L166" s="12"/>
      <c r="M166" s="12"/>
      <c r="N166" s="12"/>
      <c r="O166" s="12"/>
      <c r="P166" s="12"/>
      <c r="Q166" s="12"/>
      <c r="R166" s="13"/>
    </row>
    <row r="167" spans="1:18" s="14" customFormat="1" ht="12" customHeight="1" x14ac:dyDescent="0.15">
      <c r="A167" s="12"/>
      <c r="B167" s="39"/>
      <c r="C167" s="386"/>
      <c r="D167" s="386"/>
      <c r="E167" s="413"/>
      <c r="F167" s="414"/>
      <c r="G167" s="366"/>
      <c r="H167" s="417"/>
      <c r="I167" s="5" t="s">
        <v>103</v>
      </c>
      <c r="J167" s="185"/>
      <c r="K167" s="12"/>
      <c r="L167" s="12"/>
      <c r="M167" s="12"/>
      <c r="N167" s="12"/>
      <c r="O167" s="12"/>
      <c r="P167" s="12"/>
      <c r="Q167" s="12"/>
      <c r="R167" s="13"/>
    </row>
    <row r="168" spans="1:18" s="14" customFormat="1" ht="12" customHeight="1" x14ac:dyDescent="0.15">
      <c r="A168" s="12"/>
      <c r="B168" s="39"/>
      <c r="C168" s="386"/>
      <c r="D168" s="386"/>
      <c r="E168" s="413"/>
      <c r="F168" s="414"/>
      <c r="G168" s="366"/>
      <c r="H168" s="417"/>
      <c r="I168" s="26"/>
      <c r="J168" s="196"/>
      <c r="K168" s="178"/>
      <c r="L168" s="178"/>
      <c r="M168" s="178"/>
      <c r="N168" s="178"/>
      <c r="O168" s="178"/>
      <c r="P168" s="178"/>
      <c r="Q168" s="178"/>
      <c r="R168" s="27"/>
    </row>
    <row r="169" spans="1:18" s="14" customFormat="1" ht="12" customHeight="1" x14ac:dyDescent="0.15">
      <c r="A169" s="12"/>
      <c r="B169" s="39"/>
      <c r="C169" s="387"/>
      <c r="D169" s="387"/>
      <c r="E169" s="412"/>
      <c r="F169" s="410"/>
      <c r="G169" s="367"/>
      <c r="H169" s="416"/>
      <c r="I169" s="156"/>
      <c r="J169" s="197"/>
      <c r="K169" s="179"/>
      <c r="L169" s="179"/>
      <c r="M169" s="179"/>
      <c r="N169" s="179"/>
      <c r="O169" s="179"/>
      <c r="P169" s="179"/>
      <c r="Q169" s="179"/>
      <c r="R169" s="43">
        <f>R129+R133+R142+R148+R154+R155+R157+R152</f>
        <v>763741363</v>
      </c>
    </row>
    <row r="170" spans="1:18" s="14" customFormat="1" ht="12" customHeight="1" x14ac:dyDescent="0.15">
      <c r="A170" s="12"/>
      <c r="B170" s="39"/>
      <c r="C170" s="401" t="s">
        <v>29</v>
      </c>
      <c r="D170" s="401"/>
      <c r="E170" s="411">
        <v>10222</v>
      </c>
      <c r="F170" s="409">
        <f>R171/1000</f>
        <v>0</v>
      </c>
      <c r="G170" s="364">
        <f>F170-E170</f>
        <v>-10222</v>
      </c>
      <c r="H170" s="415">
        <f>G170/E170</f>
        <v>-1</v>
      </c>
      <c r="I170" s="30" t="s">
        <v>77</v>
      </c>
      <c r="J170" s="198"/>
      <c r="K170" s="180"/>
      <c r="L170" s="180"/>
      <c r="M170" s="180"/>
      <c r="N170" s="180"/>
      <c r="O170" s="180"/>
      <c r="P170" s="180"/>
      <c r="Q170" s="180"/>
      <c r="R170" s="45"/>
    </row>
    <row r="171" spans="1:18" s="14" customFormat="1" ht="12" customHeight="1" x14ac:dyDescent="0.15">
      <c r="A171" s="7"/>
      <c r="B171" s="41"/>
      <c r="C171" s="402"/>
      <c r="D171" s="402"/>
      <c r="E171" s="412"/>
      <c r="F171" s="410"/>
      <c r="G171" s="367"/>
      <c r="H171" s="416"/>
      <c r="I171" s="94"/>
      <c r="J171" s="197"/>
      <c r="K171" s="179"/>
      <c r="L171" s="179"/>
      <c r="M171" s="179"/>
      <c r="N171" s="179"/>
      <c r="O171" s="179"/>
      <c r="P171" s="179"/>
      <c r="Q171" s="179"/>
      <c r="R171" s="43">
        <v>0</v>
      </c>
    </row>
    <row r="172" spans="1:18" s="14" customFormat="1" ht="15" customHeight="1" x14ac:dyDescent="0.15">
      <c r="J172" s="199"/>
    </row>
    <row r="173" spans="1:18" s="14" customFormat="1" ht="15" customHeight="1" x14ac:dyDescent="0.15">
      <c r="J173" s="199"/>
    </row>
    <row r="174" spans="1:18" s="14" customFormat="1" ht="15" customHeight="1" x14ac:dyDescent="0.15">
      <c r="J174" s="199"/>
    </row>
    <row r="175" spans="1:18" s="14" customFormat="1" ht="15" customHeight="1" x14ac:dyDescent="0.15">
      <c r="J175" s="199"/>
    </row>
    <row r="176" spans="1:18" s="14" customFormat="1" ht="15" customHeight="1" x14ac:dyDescent="0.15">
      <c r="J176" s="199"/>
    </row>
    <row r="177" spans="3:10" s="14" customFormat="1" ht="15" customHeight="1" x14ac:dyDescent="0.15">
      <c r="J177" s="199"/>
    </row>
    <row r="178" spans="3:10" s="14" customFormat="1" ht="15" customHeight="1" x14ac:dyDescent="0.15">
      <c r="J178" s="199"/>
    </row>
    <row r="179" spans="3:10" s="14" customFormat="1" ht="15" customHeight="1" x14ac:dyDescent="0.15">
      <c r="J179" s="199"/>
    </row>
    <row r="180" spans="3:10" s="14" customFormat="1" ht="15" customHeight="1" x14ac:dyDescent="0.15">
      <c r="J180" s="199"/>
    </row>
    <row r="181" spans="3:10" s="14" customFormat="1" ht="15" customHeight="1" x14ac:dyDescent="0.15">
      <c r="J181" s="199"/>
    </row>
    <row r="182" spans="3:10" s="14" customFormat="1" ht="15" customHeight="1" x14ac:dyDescent="0.15">
      <c r="J182" s="199"/>
    </row>
    <row r="183" spans="3:10" s="14" customFormat="1" ht="15" customHeight="1" x14ac:dyDescent="0.15">
      <c r="J183" s="199"/>
    </row>
    <row r="184" spans="3:10" s="14" customFormat="1" ht="17.25" customHeight="1" x14ac:dyDescent="0.15">
      <c r="J184" s="199"/>
    </row>
    <row r="185" spans="3:10" s="14" customFormat="1" ht="17.25" customHeight="1" x14ac:dyDescent="0.15">
      <c r="J185" s="199"/>
    </row>
    <row r="186" spans="3:10" s="14" customFormat="1" ht="17.25" customHeight="1" x14ac:dyDescent="0.15">
      <c r="J186" s="199"/>
    </row>
    <row r="187" spans="3:10" s="14" customFormat="1" ht="17.25" customHeight="1" x14ac:dyDescent="0.15">
      <c r="J187" s="199"/>
    </row>
    <row r="188" spans="3:10" s="14" customFormat="1" ht="15" customHeight="1" x14ac:dyDescent="0.15">
      <c r="C188" s="20"/>
      <c r="D188" s="20"/>
      <c r="E188" s="20"/>
      <c r="F188" s="24"/>
      <c r="J188" s="199"/>
    </row>
    <row r="189" spans="3:10" s="14" customFormat="1" ht="15" customHeight="1" x14ac:dyDescent="0.15">
      <c r="C189" s="20"/>
      <c r="D189" s="20"/>
      <c r="E189" s="20"/>
      <c r="F189" s="24"/>
      <c r="J189" s="199"/>
    </row>
    <row r="190" spans="3:10" s="14" customFormat="1" ht="15" customHeight="1" x14ac:dyDescent="0.15">
      <c r="C190" s="20"/>
      <c r="D190" s="20"/>
      <c r="E190" s="20"/>
      <c r="F190" s="24"/>
      <c r="J190" s="199"/>
    </row>
    <row r="191" spans="3:10" s="14" customFormat="1" ht="15" customHeight="1" x14ac:dyDescent="0.15">
      <c r="C191" s="20"/>
      <c r="D191" s="20"/>
      <c r="E191" s="20"/>
      <c r="F191" s="24"/>
      <c r="J191" s="199"/>
    </row>
    <row r="192" spans="3:10" s="14" customFormat="1" ht="15" customHeight="1" x14ac:dyDescent="0.15">
      <c r="C192" s="20"/>
      <c r="D192" s="20"/>
      <c r="E192" s="20"/>
      <c r="F192" s="24"/>
      <c r="J192" s="199"/>
    </row>
    <row r="193" spans="3:10" s="14" customFormat="1" ht="15" customHeight="1" x14ac:dyDescent="0.15">
      <c r="C193" s="20"/>
      <c r="D193" s="20"/>
      <c r="E193" s="20"/>
      <c r="F193" s="24"/>
      <c r="J193" s="199"/>
    </row>
    <row r="194" spans="3:10" s="14" customFormat="1" ht="15" customHeight="1" x14ac:dyDescent="0.15">
      <c r="C194" s="20"/>
      <c r="D194" s="20"/>
      <c r="E194" s="20"/>
      <c r="F194" s="24"/>
      <c r="J194" s="199"/>
    </row>
    <row r="195" spans="3:10" s="14" customFormat="1" ht="15" customHeight="1" x14ac:dyDescent="0.15">
      <c r="C195" s="20"/>
      <c r="D195" s="20"/>
      <c r="E195" s="20"/>
      <c r="F195" s="24"/>
      <c r="J195" s="199"/>
    </row>
    <row r="196" spans="3:10" s="14" customFormat="1" ht="15" customHeight="1" x14ac:dyDescent="0.15">
      <c r="C196" s="20"/>
      <c r="D196" s="20"/>
      <c r="E196" s="20"/>
      <c r="F196" s="24"/>
      <c r="J196" s="199"/>
    </row>
    <row r="197" spans="3:10" s="14" customFormat="1" ht="15" customHeight="1" x14ac:dyDescent="0.15">
      <c r="C197" s="20"/>
      <c r="D197" s="20"/>
      <c r="E197" s="20"/>
      <c r="F197" s="24"/>
      <c r="J197" s="199"/>
    </row>
    <row r="198" spans="3:10" s="14" customFormat="1" ht="15" customHeight="1" x14ac:dyDescent="0.15">
      <c r="C198" s="20"/>
      <c r="D198" s="20"/>
      <c r="E198" s="20"/>
      <c r="F198" s="24"/>
      <c r="J198" s="199"/>
    </row>
    <row r="199" spans="3:10" s="14" customFormat="1" ht="15" customHeight="1" x14ac:dyDescent="0.15">
      <c r="C199" s="20"/>
      <c r="D199" s="20"/>
      <c r="E199" s="20"/>
      <c r="F199" s="24"/>
      <c r="J199" s="199"/>
    </row>
    <row r="200" spans="3:10" s="14" customFormat="1" ht="15" customHeight="1" x14ac:dyDescent="0.15">
      <c r="C200" s="20"/>
      <c r="D200" s="20"/>
      <c r="E200" s="20"/>
      <c r="F200" s="24"/>
      <c r="J200" s="199"/>
    </row>
    <row r="201" spans="3:10" s="14" customFormat="1" ht="15" customHeight="1" x14ac:dyDescent="0.15">
      <c r="C201" s="20"/>
      <c r="D201" s="20"/>
      <c r="E201" s="20"/>
      <c r="F201" s="24"/>
      <c r="J201" s="199"/>
    </row>
    <row r="202" spans="3:10" s="14" customFormat="1" ht="15" customHeight="1" x14ac:dyDescent="0.15">
      <c r="C202" s="20"/>
      <c r="D202" s="20"/>
      <c r="E202" s="20"/>
      <c r="F202" s="24"/>
      <c r="J202" s="199"/>
    </row>
    <row r="203" spans="3:10" s="14" customFormat="1" ht="15" customHeight="1" x14ac:dyDescent="0.15">
      <c r="C203" s="20"/>
      <c r="D203" s="20"/>
      <c r="E203" s="20"/>
      <c r="F203" s="24"/>
      <c r="J203" s="199"/>
    </row>
    <row r="204" spans="3:10" s="14" customFormat="1" ht="15" customHeight="1" x14ac:dyDescent="0.15">
      <c r="C204" s="20"/>
      <c r="D204" s="20"/>
      <c r="E204" s="20"/>
      <c r="F204" s="24"/>
      <c r="J204" s="199"/>
    </row>
    <row r="205" spans="3:10" s="14" customFormat="1" ht="15" customHeight="1" x14ac:dyDescent="0.15">
      <c r="C205" s="20"/>
      <c r="D205" s="20"/>
      <c r="E205" s="20"/>
      <c r="F205" s="24"/>
      <c r="J205" s="199"/>
    </row>
    <row r="206" spans="3:10" s="14" customFormat="1" ht="15" customHeight="1" x14ac:dyDescent="0.15">
      <c r="C206" s="20"/>
      <c r="D206" s="20"/>
      <c r="E206" s="20"/>
      <c r="F206" s="24"/>
      <c r="J206" s="199"/>
    </row>
    <row r="207" spans="3:10" s="14" customFormat="1" ht="15" customHeight="1" x14ac:dyDescent="0.15">
      <c r="C207" s="20"/>
      <c r="D207" s="20"/>
      <c r="E207" s="20"/>
      <c r="F207" s="24"/>
      <c r="J207" s="199"/>
    </row>
    <row r="208" spans="3:10" s="14" customFormat="1" ht="15" customHeight="1" x14ac:dyDescent="0.15">
      <c r="C208" s="20"/>
      <c r="D208" s="20"/>
      <c r="E208" s="20"/>
      <c r="F208" s="24"/>
      <c r="J208" s="199"/>
    </row>
    <row r="209" spans="3:10" s="14" customFormat="1" ht="15" customHeight="1" x14ac:dyDescent="0.15">
      <c r="C209" s="20"/>
      <c r="D209" s="20"/>
      <c r="E209" s="20"/>
      <c r="F209" s="24"/>
      <c r="J209" s="199"/>
    </row>
    <row r="210" spans="3:10" s="14" customFormat="1" ht="15" customHeight="1" x14ac:dyDescent="0.15">
      <c r="C210" s="20"/>
      <c r="D210" s="20"/>
      <c r="E210" s="20"/>
      <c r="F210" s="24"/>
      <c r="J210" s="199"/>
    </row>
    <row r="211" spans="3:10" s="14" customFormat="1" ht="15" customHeight="1" x14ac:dyDescent="0.15">
      <c r="C211" s="20"/>
      <c r="D211" s="20"/>
      <c r="E211" s="20"/>
      <c r="F211" s="24"/>
      <c r="J211" s="199"/>
    </row>
    <row r="212" spans="3:10" s="14" customFormat="1" ht="15" customHeight="1" x14ac:dyDescent="0.15">
      <c r="C212" s="20"/>
      <c r="D212" s="20"/>
      <c r="E212" s="20"/>
      <c r="F212" s="24"/>
      <c r="J212" s="199"/>
    </row>
    <row r="213" spans="3:10" s="14" customFormat="1" ht="15" customHeight="1" x14ac:dyDescent="0.15">
      <c r="C213" s="20"/>
      <c r="D213" s="20"/>
      <c r="E213" s="20"/>
      <c r="F213" s="24"/>
      <c r="J213" s="199"/>
    </row>
    <row r="214" spans="3:10" s="14" customFormat="1" ht="15" customHeight="1" x14ac:dyDescent="0.15">
      <c r="C214" s="20"/>
      <c r="D214" s="20"/>
      <c r="E214" s="20"/>
      <c r="F214" s="24"/>
      <c r="J214" s="199"/>
    </row>
    <row r="215" spans="3:10" s="14" customFormat="1" ht="15" customHeight="1" x14ac:dyDescent="0.15">
      <c r="C215" s="20"/>
      <c r="D215" s="20"/>
      <c r="E215" s="20"/>
      <c r="F215" s="24"/>
      <c r="J215" s="199"/>
    </row>
    <row r="216" spans="3:10" s="14" customFormat="1" ht="15" customHeight="1" x14ac:dyDescent="0.15">
      <c r="C216" s="20"/>
      <c r="D216" s="20"/>
      <c r="E216" s="20"/>
      <c r="F216" s="24"/>
      <c r="J216" s="199"/>
    </row>
    <row r="217" spans="3:10" s="14" customFormat="1" ht="15" customHeight="1" x14ac:dyDescent="0.15">
      <c r="C217" s="20"/>
      <c r="D217" s="20"/>
      <c r="E217" s="20"/>
      <c r="F217" s="24"/>
      <c r="J217" s="199"/>
    </row>
    <row r="218" spans="3:10" s="14" customFormat="1" ht="15" customHeight="1" x14ac:dyDescent="0.15">
      <c r="C218" s="20"/>
      <c r="D218" s="20"/>
      <c r="E218" s="20"/>
      <c r="F218" s="24"/>
      <c r="J218" s="199"/>
    </row>
    <row r="219" spans="3:10" s="14" customFormat="1" ht="15" customHeight="1" x14ac:dyDescent="0.15">
      <c r="C219" s="20"/>
      <c r="D219" s="20"/>
      <c r="E219" s="20"/>
      <c r="F219" s="24"/>
      <c r="J219" s="199"/>
    </row>
    <row r="220" spans="3:10" s="14" customFormat="1" ht="15" customHeight="1" x14ac:dyDescent="0.15">
      <c r="C220" s="20"/>
      <c r="D220" s="20"/>
      <c r="E220" s="20"/>
      <c r="F220" s="24"/>
      <c r="J220" s="199"/>
    </row>
    <row r="221" spans="3:10" s="14" customFormat="1" ht="15" customHeight="1" x14ac:dyDescent="0.15">
      <c r="C221" s="20"/>
      <c r="D221" s="20"/>
      <c r="E221" s="20"/>
      <c r="F221" s="24"/>
      <c r="J221" s="199"/>
    </row>
    <row r="222" spans="3:10" s="14" customFormat="1" ht="15" customHeight="1" x14ac:dyDescent="0.15">
      <c r="C222" s="20"/>
      <c r="D222" s="20"/>
      <c r="E222" s="20"/>
      <c r="F222" s="24"/>
      <c r="J222" s="199"/>
    </row>
    <row r="223" spans="3:10" s="14" customFormat="1" ht="15" customHeight="1" x14ac:dyDescent="0.15">
      <c r="C223" s="20"/>
      <c r="D223" s="20"/>
      <c r="E223" s="20"/>
      <c r="F223" s="24"/>
      <c r="J223" s="199"/>
    </row>
    <row r="224" spans="3:10" s="14" customFormat="1" ht="15" customHeight="1" x14ac:dyDescent="0.15">
      <c r="C224" s="20"/>
      <c r="D224" s="20"/>
      <c r="E224" s="20"/>
      <c r="F224" s="24"/>
      <c r="J224" s="199"/>
    </row>
    <row r="225" spans="3:10" s="14" customFormat="1" ht="15" customHeight="1" x14ac:dyDescent="0.15">
      <c r="C225" s="20"/>
      <c r="D225" s="20"/>
      <c r="E225" s="20"/>
      <c r="F225" s="24"/>
      <c r="J225" s="199"/>
    </row>
    <row r="226" spans="3:10" s="14" customFormat="1" ht="15" customHeight="1" x14ac:dyDescent="0.15">
      <c r="C226" s="20"/>
      <c r="D226" s="20"/>
      <c r="E226" s="20"/>
      <c r="F226" s="24"/>
      <c r="J226" s="199"/>
    </row>
    <row r="227" spans="3:10" s="14" customFormat="1" ht="15" customHeight="1" x14ac:dyDescent="0.15">
      <c r="C227" s="20"/>
      <c r="D227" s="20"/>
      <c r="E227" s="20"/>
      <c r="F227" s="24"/>
      <c r="J227" s="199"/>
    </row>
    <row r="228" spans="3:10" s="14" customFormat="1" ht="15" customHeight="1" x14ac:dyDescent="0.15">
      <c r="C228" s="20"/>
      <c r="D228" s="20"/>
      <c r="E228" s="20"/>
      <c r="F228" s="24"/>
      <c r="J228" s="199"/>
    </row>
    <row r="229" spans="3:10" s="14" customFormat="1" ht="15" customHeight="1" x14ac:dyDescent="0.15">
      <c r="C229" s="20"/>
      <c r="D229" s="20"/>
      <c r="E229" s="20"/>
      <c r="F229" s="24"/>
      <c r="J229" s="199"/>
    </row>
    <row r="230" spans="3:10" s="14" customFormat="1" ht="15" customHeight="1" x14ac:dyDescent="0.15">
      <c r="C230" s="20"/>
      <c r="D230" s="20"/>
      <c r="E230" s="20"/>
      <c r="F230" s="24"/>
      <c r="J230" s="199"/>
    </row>
    <row r="231" spans="3:10" s="14" customFormat="1" ht="15" customHeight="1" x14ac:dyDescent="0.15">
      <c r="C231" s="20"/>
      <c r="D231" s="20"/>
      <c r="E231" s="20"/>
      <c r="F231" s="24"/>
      <c r="J231" s="199"/>
    </row>
    <row r="232" spans="3:10" s="14" customFormat="1" ht="15" customHeight="1" x14ac:dyDescent="0.15">
      <c r="C232" s="20"/>
      <c r="D232" s="20"/>
      <c r="E232" s="20"/>
      <c r="F232" s="24"/>
      <c r="J232" s="199"/>
    </row>
    <row r="233" spans="3:10" s="14" customFormat="1" ht="15" customHeight="1" x14ac:dyDescent="0.15">
      <c r="C233" s="20"/>
      <c r="D233" s="20"/>
      <c r="E233" s="20"/>
      <c r="F233" s="24"/>
      <c r="J233" s="199"/>
    </row>
    <row r="234" spans="3:10" s="14" customFormat="1" ht="15" customHeight="1" x14ac:dyDescent="0.15">
      <c r="C234" s="20"/>
      <c r="D234" s="20"/>
      <c r="E234" s="20"/>
      <c r="F234" s="24"/>
      <c r="J234" s="199"/>
    </row>
    <row r="235" spans="3:10" s="14" customFormat="1" ht="15" customHeight="1" x14ac:dyDescent="0.15">
      <c r="C235" s="20"/>
      <c r="D235" s="20"/>
      <c r="E235" s="20"/>
      <c r="F235" s="24"/>
      <c r="J235" s="199"/>
    </row>
    <row r="236" spans="3:10" s="14" customFormat="1" ht="15" customHeight="1" x14ac:dyDescent="0.15">
      <c r="C236" s="20"/>
      <c r="D236" s="20"/>
      <c r="E236" s="20"/>
      <c r="F236" s="24"/>
      <c r="J236" s="199"/>
    </row>
    <row r="237" spans="3:10" s="14" customFormat="1" ht="15" customHeight="1" x14ac:dyDescent="0.15">
      <c r="C237" s="20"/>
      <c r="D237" s="20"/>
      <c r="E237" s="20"/>
      <c r="F237" s="24"/>
      <c r="J237" s="199"/>
    </row>
    <row r="238" spans="3:10" s="14" customFormat="1" ht="15" customHeight="1" x14ac:dyDescent="0.15">
      <c r="C238" s="20"/>
      <c r="D238" s="20"/>
      <c r="E238" s="20"/>
      <c r="F238" s="24"/>
      <c r="J238" s="199"/>
    </row>
    <row r="239" spans="3:10" s="14" customFormat="1" ht="15" customHeight="1" x14ac:dyDescent="0.15">
      <c r="C239" s="20"/>
      <c r="D239" s="20"/>
      <c r="E239" s="20"/>
      <c r="F239" s="24"/>
      <c r="J239" s="199"/>
    </row>
    <row r="240" spans="3:10" s="14" customFormat="1" ht="15" customHeight="1" x14ac:dyDescent="0.15">
      <c r="C240" s="20"/>
      <c r="D240" s="20"/>
      <c r="E240" s="20"/>
      <c r="F240" s="24"/>
      <c r="J240" s="199"/>
    </row>
    <row r="241" spans="3:10" s="14" customFormat="1" ht="15" customHeight="1" x14ac:dyDescent="0.15">
      <c r="C241" s="20"/>
      <c r="D241" s="20"/>
      <c r="E241" s="20"/>
      <c r="F241" s="24"/>
      <c r="J241" s="199"/>
    </row>
    <row r="242" spans="3:10" s="14" customFormat="1" ht="15" customHeight="1" x14ac:dyDescent="0.15">
      <c r="C242" s="20"/>
      <c r="D242" s="20"/>
      <c r="E242" s="20"/>
      <c r="F242" s="24"/>
      <c r="J242" s="199"/>
    </row>
    <row r="243" spans="3:10" s="14" customFormat="1" ht="15" customHeight="1" x14ac:dyDescent="0.15">
      <c r="C243" s="20"/>
      <c r="D243" s="20"/>
      <c r="E243" s="20"/>
      <c r="F243" s="24"/>
      <c r="J243" s="199"/>
    </row>
    <row r="244" spans="3:10" s="14" customFormat="1" ht="15" customHeight="1" x14ac:dyDescent="0.15">
      <c r="C244" s="20"/>
      <c r="D244" s="20"/>
      <c r="E244" s="20"/>
      <c r="F244" s="24"/>
      <c r="J244" s="199"/>
    </row>
    <row r="245" spans="3:10" s="14" customFormat="1" ht="15" customHeight="1" x14ac:dyDescent="0.15">
      <c r="C245" s="20"/>
      <c r="D245" s="20"/>
      <c r="E245" s="20"/>
      <c r="F245" s="24"/>
      <c r="J245" s="199"/>
    </row>
    <row r="246" spans="3:10" s="14" customFormat="1" ht="15" customHeight="1" x14ac:dyDescent="0.15">
      <c r="C246" s="20"/>
      <c r="D246" s="20"/>
      <c r="E246" s="20"/>
      <c r="F246" s="24"/>
      <c r="J246" s="199"/>
    </row>
    <row r="247" spans="3:10" s="14" customFormat="1" ht="15" customHeight="1" x14ac:dyDescent="0.15">
      <c r="C247" s="20"/>
      <c r="D247" s="20"/>
      <c r="E247" s="20"/>
      <c r="F247" s="24"/>
      <c r="J247" s="199"/>
    </row>
    <row r="248" spans="3:10" s="14" customFormat="1" ht="15" customHeight="1" x14ac:dyDescent="0.15">
      <c r="C248" s="20"/>
      <c r="D248" s="20"/>
      <c r="E248" s="20"/>
      <c r="F248" s="24"/>
      <c r="J248" s="199"/>
    </row>
    <row r="249" spans="3:10" s="14" customFormat="1" ht="15" customHeight="1" x14ac:dyDescent="0.15">
      <c r="C249" s="20"/>
      <c r="D249" s="20"/>
      <c r="E249" s="20"/>
      <c r="F249" s="24"/>
      <c r="J249" s="199"/>
    </row>
    <row r="250" spans="3:10" s="14" customFormat="1" ht="15" customHeight="1" x14ac:dyDescent="0.15">
      <c r="C250" s="20"/>
      <c r="D250" s="20"/>
      <c r="E250" s="20"/>
      <c r="F250" s="24"/>
      <c r="J250" s="199"/>
    </row>
    <row r="251" spans="3:10" s="14" customFormat="1" ht="15" customHeight="1" x14ac:dyDescent="0.15">
      <c r="C251" s="20"/>
      <c r="D251" s="20"/>
      <c r="E251" s="20"/>
      <c r="F251" s="24"/>
      <c r="J251" s="199"/>
    </row>
    <row r="252" spans="3:10" s="14" customFormat="1" ht="15" customHeight="1" x14ac:dyDescent="0.15">
      <c r="C252" s="20"/>
      <c r="D252" s="20"/>
      <c r="E252" s="20"/>
      <c r="F252" s="24"/>
      <c r="J252" s="199"/>
    </row>
    <row r="253" spans="3:10" s="14" customFormat="1" ht="15" customHeight="1" x14ac:dyDescent="0.15">
      <c r="C253" s="20"/>
      <c r="D253" s="20"/>
      <c r="E253" s="20"/>
      <c r="F253" s="24"/>
      <c r="J253" s="199"/>
    </row>
    <row r="254" spans="3:10" s="14" customFormat="1" ht="15" customHeight="1" x14ac:dyDescent="0.15">
      <c r="C254" s="20"/>
      <c r="D254" s="20"/>
      <c r="E254" s="20"/>
      <c r="F254" s="24"/>
      <c r="J254" s="199"/>
    </row>
    <row r="255" spans="3:10" s="14" customFormat="1" ht="15" customHeight="1" x14ac:dyDescent="0.15">
      <c r="C255" s="20"/>
      <c r="D255" s="20"/>
      <c r="E255" s="20"/>
      <c r="F255" s="24"/>
      <c r="J255" s="199"/>
    </row>
    <row r="256" spans="3:10" s="14" customFormat="1" ht="15" customHeight="1" x14ac:dyDescent="0.15">
      <c r="C256" s="20"/>
      <c r="D256" s="20"/>
      <c r="E256" s="20"/>
      <c r="F256" s="24"/>
      <c r="J256" s="199"/>
    </row>
    <row r="257" spans="3:10" s="14" customFormat="1" ht="15" customHeight="1" x14ac:dyDescent="0.15">
      <c r="C257" s="20"/>
      <c r="D257" s="20"/>
      <c r="E257" s="20"/>
      <c r="F257" s="24"/>
      <c r="J257" s="199"/>
    </row>
    <row r="258" spans="3:10" s="14" customFormat="1" ht="15" customHeight="1" x14ac:dyDescent="0.15">
      <c r="C258" s="20"/>
      <c r="D258" s="20"/>
      <c r="E258" s="20"/>
      <c r="F258" s="24"/>
      <c r="J258" s="199"/>
    </row>
    <row r="259" spans="3:10" s="14" customFormat="1" ht="15" customHeight="1" x14ac:dyDescent="0.15">
      <c r="C259" s="20"/>
      <c r="D259" s="20"/>
      <c r="E259" s="20"/>
      <c r="F259" s="24"/>
      <c r="J259" s="199"/>
    </row>
    <row r="260" spans="3:10" s="14" customFormat="1" ht="15" customHeight="1" x14ac:dyDescent="0.15">
      <c r="C260" s="20"/>
      <c r="D260" s="20"/>
      <c r="E260" s="20"/>
      <c r="F260" s="24"/>
      <c r="J260" s="199"/>
    </row>
    <row r="261" spans="3:10" s="14" customFormat="1" ht="15" customHeight="1" x14ac:dyDescent="0.15">
      <c r="C261" s="20"/>
      <c r="D261" s="20"/>
      <c r="E261" s="20"/>
      <c r="F261" s="24"/>
      <c r="J261" s="199"/>
    </row>
    <row r="262" spans="3:10" s="14" customFormat="1" ht="15" customHeight="1" x14ac:dyDescent="0.15">
      <c r="C262" s="20"/>
      <c r="D262" s="20"/>
      <c r="E262" s="20"/>
      <c r="F262" s="24"/>
      <c r="J262" s="199"/>
    </row>
    <row r="263" spans="3:10" s="14" customFormat="1" ht="15" customHeight="1" x14ac:dyDescent="0.15">
      <c r="C263" s="20"/>
      <c r="D263" s="20"/>
      <c r="E263" s="20"/>
      <c r="F263" s="24"/>
      <c r="J263" s="199"/>
    </row>
    <row r="264" spans="3:10" s="14" customFormat="1" ht="15" customHeight="1" x14ac:dyDescent="0.15">
      <c r="C264" s="20"/>
      <c r="D264" s="20"/>
      <c r="E264" s="20"/>
      <c r="F264" s="24"/>
      <c r="J264" s="199"/>
    </row>
    <row r="265" spans="3:10" s="14" customFormat="1" ht="15" customHeight="1" x14ac:dyDescent="0.15">
      <c r="C265" s="20"/>
      <c r="D265" s="20"/>
      <c r="E265" s="20"/>
      <c r="F265" s="24"/>
      <c r="J265" s="199"/>
    </row>
    <row r="266" spans="3:10" s="14" customFormat="1" ht="15" customHeight="1" x14ac:dyDescent="0.15">
      <c r="C266" s="20"/>
      <c r="D266" s="20"/>
      <c r="E266" s="20"/>
      <c r="F266" s="24"/>
      <c r="J266" s="199"/>
    </row>
    <row r="267" spans="3:10" s="14" customFormat="1" ht="15" customHeight="1" x14ac:dyDescent="0.15">
      <c r="C267" s="20"/>
      <c r="D267" s="20"/>
      <c r="E267" s="20"/>
      <c r="F267" s="24"/>
      <c r="J267" s="199"/>
    </row>
    <row r="268" spans="3:10" s="14" customFormat="1" ht="15" customHeight="1" x14ac:dyDescent="0.15">
      <c r="C268" s="20"/>
      <c r="D268" s="20"/>
      <c r="E268" s="20"/>
      <c r="F268" s="24"/>
      <c r="J268" s="199"/>
    </row>
    <row r="269" spans="3:10" s="14" customFormat="1" ht="15" customHeight="1" x14ac:dyDescent="0.15">
      <c r="C269" s="20"/>
      <c r="D269" s="20"/>
      <c r="E269" s="20"/>
      <c r="F269" s="24"/>
      <c r="J269" s="199"/>
    </row>
    <row r="270" spans="3:10" s="14" customFormat="1" ht="15" customHeight="1" x14ac:dyDescent="0.15">
      <c r="C270" s="20"/>
      <c r="D270" s="20"/>
      <c r="E270" s="20"/>
      <c r="F270" s="24"/>
      <c r="J270" s="199"/>
    </row>
    <row r="271" spans="3:10" s="14" customFormat="1" ht="15" customHeight="1" x14ac:dyDescent="0.15">
      <c r="C271" s="20"/>
      <c r="D271" s="20"/>
      <c r="E271" s="20"/>
      <c r="F271" s="24"/>
      <c r="J271" s="199"/>
    </row>
    <row r="272" spans="3:10" s="14" customFormat="1" ht="15" customHeight="1" x14ac:dyDescent="0.15">
      <c r="C272" s="20"/>
      <c r="D272" s="20"/>
      <c r="E272" s="20"/>
      <c r="F272" s="24"/>
      <c r="J272" s="199"/>
    </row>
    <row r="273" spans="3:10" s="14" customFormat="1" ht="15" customHeight="1" x14ac:dyDescent="0.15">
      <c r="C273" s="20"/>
      <c r="D273" s="20"/>
      <c r="E273" s="20"/>
      <c r="F273" s="24"/>
      <c r="J273" s="199"/>
    </row>
    <row r="274" spans="3:10" s="14" customFormat="1" ht="15" customHeight="1" x14ac:dyDescent="0.15">
      <c r="C274" s="20"/>
      <c r="D274" s="20"/>
      <c r="E274" s="20"/>
      <c r="F274" s="24"/>
      <c r="J274" s="199"/>
    </row>
    <row r="275" spans="3:10" s="14" customFormat="1" ht="15" customHeight="1" x14ac:dyDescent="0.15">
      <c r="C275" s="20"/>
      <c r="D275" s="20"/>
      <c r="E275" s="20"/>
      <c r="F275" s="24"/>
      <c r="J275" s="199"/>
    </row>
    <row r="276" spans="3:10" s="14" customFormat="1" ht="15" customHeight="1" x14ac:dyDescent="0.15">
      <c r="C276" s="20"/>
      <c r="D276" s="20"/>
      <c r="E276" s="20"/>
      <c r="F276" s="24"/>
      <c r="J276" s="199"/>
    </row>
    <row r="277" spans="3:10" s="14" customFormat="1" ht="15" customHeight="1" x14ac:dyDescent="0.15">
      <c r="C277" s="20"/>
      <c r="D277" s="20"/>
      <c r="E277" s="20"/>
      <c r="F277" s="24"/>
      <c r="J277" s="199"/>
    </row>
    <row r="278" spans="3:10" s="14" customFormat="1" ht="15" customHeight="1" x14ac:dyDescent="0.15">
      <c r="C278" s="20"/>
      <c r="D278" s="20"/>
      <c r="E278" s="20"/>
      <c r="F278" s="24"/>
      <c r="J278" s="199"/>
    </row>
    <row r="279" spans="3:10" s="14" customFormat="1" ht="15" customHeight="1" x14ac:dyDescent="0.15">
      <c r="C279" s="20"/>
      <c r="D279" s="20"/>
      <c r="E279" s="20"/>
      <c r="F279" s="24"/>
      <c r="J279" s="199"/>
    </row>
    <row r="280" spans="3:10" s="14" customFormat="1" ht="15" customHeight="1" x14ac:dyDescent="0.15">
      <c r="C280" s="20"/>
      <c r="D280" s="20"/>
      <c r="E280" s="20"/>
      <c r="F280" s="24"/>
      <c r="J280" s="199"/>
    </row>
    <row r="281" spans="3:10" s="14" customFormat="1" ht="15" customHeight="1" x14ac:dyDescent="0.15">
      <c r="C281" s="20"/>
      <c r="D281" s="20"/>
      <c r="E281" s="20"/>
      <c r="F281" s="24"/>
      <c r="J281" s="199"/>
    </row>
    <row r="282" spans="3:10" s="14" customFormat="1" ht="15" customHeight="1" x14ac:dyDescent="0.15">
      <c r="C282" s="20"/>
      <c r="D282" s="20"/>
      <c r="E282" s="20"/>
      <c r="F282" s="24"/>
      <c r="J282" s="199"/>
    </row>
    <row r="283" spans="3:10" s="14" customFormat="1" ht="15" customHeight="1" x14ac:dyDescent="0.15">
      <c r="C283" s="20"/>
      <c r="D283" s="20"/>
      <c r="E283" s="20"/>
      <c r="F283" s="24"/>
      <c r="J283" s="199"/>
    </row>
    <row r="284" spans="3:10" s="14" customFormat="1" ht="15" customHeight="1" x14ac:dyDescent="0.15">
      <c r="C284" s="20"/>
      <c r="D284" s="20"/>
      <c r="E284" s="20"/>
      <c r="F284" s="24"/>
      <c r="J284" s="199"/>
    </row>
    <row r="285" spans="3:10" s="14" customFormat="1" ht="15" customHeight="1" x14ac:dyDescent="0.15">
      <c r="C285" s="20"/>
      <c r="D285" s="20"/>
      <c r="E285" s="20"/>
      <c r="F285" s="24"/>
      <c r="J285" s="199"/>
    </row>
    <row r="286" spans="3:10" s="14" customFormat="1" ht="15" customHeight="1" x14ac:dyDescent="0.15">
      <c r="C286" s="20"/>
      <c r="D286" s="20"/>
      <c r="E286" s="20"/>
      <c r="F286" s="24"/>
      <c r="J286" s="199"/>
    </row>
    <row r="287" spans="3:10" s="14" customFormat="1" ht="15" customHeight="1" x14ac:dyDescent="0.15">
      <c r="C287" s="20"/>
      <c r="D287" s="20"/>
      <c r="E287" s="20"/>
      <c r="F287" s="24"/>
      <c r="J287" s="199"/>
    </row>
    <row r="288" spans="3:10" s="14" customFormat="1" ht="15" customHeight="1" x14ac:dyDescent="0.15">
      <c r="C288" s="20"/>
      <c r="D288" s="20"/>
      <c r="E288" s="20"/>
      <c r="F288" s="24"/>
      <c r="J288" s="199"/>
    </row>
    <row r="289" spans="3:10" s="14" customFormat="1" ht="15" customHeight="1" x14ac:dyDescent="0.15">
      <c r="C289" s="20"/>
      <c r="D289" s="20"/>
      <c r="E289" s="20"/>
      <c r="F289" s="24"/>
      <c r="J289" s="199"/>
    </row>
    <row r="290" spans="3:10" s="14" customFormat="1" ht="15" customHeight="1" x14ac:dyDescent="0.15">
      <c r="C290" s="20"/>
      <c r="D290" s="20"/>
      <c r="E290" s="20"/>
      <c r="F290" s="24"/>
      <c r="J290" s="199"/>
    </row>
    <row r="291" spans="3:10" s="14" customFormat="1" ht="15" customHeight="1" x14ac:dyDescent="0.15">
      <c r="C291" s="20"/>
      <c r="D291" s="20"/>
      <c r="E291" s="20"/>
      <c r="F291" s="24"/>
      <c r="J291" s="199"/>
    </row>
    <row r="292" spans="3:10" s="14" customFormat="1" ht="15" customHeight="1" x14ac:dyDescent="0.15">
      <c r="C292" s="20"/>
      <c r="D292" s="20"/>
      <c r="E292" s="20"/>
      <c r="F292" s="24"/>
      <c r="J292" s="199"/>
    </row>
    <row r="293" spans="3:10" s="14" customFormat="1" ht="15" customHeight="1" x14ac:dyDescent="0.15">
      <c r="C293" s="20"/>
      <c r="D293" s="20"/>
      <c r="E293" s="20"/>
      <c r="F293" s="24"/>
      <c r="J293" s="199"/>
    </row>
    <row r="294" spans="3:10" s="14" customFormat="1" ht="15" customHeight="1" x14ac:dyDescent="0.15">
      <c r="C294" s="20"/>
      <c r="D294" s="20"/>
      <c r="E294" s="20"/>
      <c r="F294" s="24"/>
      <c r="J294" s="199"/>
    </row>
    <row r="295" spans="3:10" s="14" customFormat="1" ht="15" customHeight="1" x14ac:dyDescent="0.15">
      <c r="C295" s="20"/>
      <c r="D295" s="20"/>
      <c r="E295" s="20"/>
      <c r="F295" s="24"/>
      <c r="J295" s="199"/>
    </row>
    <row r="296" spans="3:10" s="14" customFormat="1" ht="15" customHeight="1" x14ac:dyDescent="0.15">
      <c r="C296" s="20"/>
      <c r="D296" s="20"/>
      <c r="E296" s="20"/>
      <c r="F296" s="24"/>
      <c r="J296" s="199"/>
    </row>
    <row r="297" spans="3:10" s="14" customFormat="1" ht="15" customHeight="1" x14ac:dyDescent="0.15">
      <c r="C297" s="20"/>
      <c r="D297" s="20"/>
      <c r="E297" s="20"/>
      <c r="F297" s="24"/>
      <c r="J297" s="199"/>
    </row>
    <row r="298" spans="3:10" s="14" customFormat="1" ht="15" customHeight="1" x14ac:dyDescent="0.15">
      <c r="C298" s="20"/>
      <c r="D298" s="20"/>
      <c r="E298" s="20"/>
      <c r="F298" s="24"/>
      <c r="J298" s="199"/>
    </row>
    <row r="299" spans="3:10" s="14" customFormat="1" ht="15" customHeight="1" x14ac:dyDescent="0.15">
      <c r="C299" s="20"/>
      <c r="D299" s="20"/>
      <c r="E299" s="20"/>
      <c r="F299" s="24"/>
      <c r="J299" s="199"/>
    </row>
    <row r="300" spans="3:10" s="14" customFormat="1" ht="15" customHeight="1" x14ac:dyDescent="0.15">
      <c r="C300" s="20"/>
      <c r="D300" s="20"/>
      <c r="E300" s="20"/>
      <c r="F300" s="24"/>
      <c r="J300" s="199"/>
    </row>
    <row r="301" spans="3:10" s="14" customFormat="1" ht="15" customHeight="1" x14ac:dyDescent="0.15">
      <c r="C301" s="20"/>
      <c r="D301" s="20"/>
      <c r="E301" s="20"/>
      <c r="F301" s="24"/>
      <c r="J301" s="199"/>
    </row>
    <row r="302" spans="3:10" s="14" customFormat="1" ht="15" customHeight="1" x14ac:dyDescent="0.15">
      <c r="C302" s="20"/>
      <c r="D302" s="20"/>
      <c r="E302" s="20"/>
      <c r="F302" s="24"/>
      <c r="J302" s="199"/>
    </row>
    <row r="303" spans="3:10" s="14" customFormat="1" ht="15" customHeight="1" x14ac:dyDescent="0.15">
      <c r="C303" s="20"/>
      <c r="D303" s="20"/>
      <c r="E303" s="20"/>
      <c r="F303" s="24"/>
      <c r="J303" s="199"/>
    </row>
    <row r="304" spans="3:10" s="14" customFormat="1" ht="15" customHeight="1" x14ac:dyDescent="0.15">
      <c r="C304" s="20"/>
      <c r="D304" s="20"/>
      <c r="E304" s="20"/>
      <c r="F304" s="24"/>
      <c r="J304" s="199"/>
    </row>
    <row r="305" spans="3:10" s="14" customFormat="1" ht="15" customHeight="1" x14ac:dyDescent="0.15">
      <c r="C305" s="20"/>
      <c r="D305" s="20"/>
      <c r="E305" s="20"/>
      <c r="F305" s="24"/>
      <c r="J305" s="199"/>
    </row>
    <row r="306" spans="3:10" s="14" customFormat="1" ht="15" customHeight="1" x14ac:dyDescent="0.15">
      <c r="C306" s="20"/>
      <c r="D306" s="20"/>
      <c r="E306" s="20"/>
      <c r="F306" s="24"/>
      <c r="J306" s="199"/>
    </row>
    <row r="307" spans="3:10" s="14" customFormat="1" ht="15" customHeight="1" x14ac:dyDescent="0.15">
      <c r="C307" s="20"/>
      <c r="D307" s="20"/>
      <c r="E307" s="20"/>
      <c r="F307" s="24"/>
      <c r="J307" s="199"/>
    </row>
    <row r="308" spans="3:10" s="14" customFormat="1" ht="15" customHeight="1" x14ac:dyDescent="0.15">
      <c r="C308" s="20"/>
      <c r="D308" s="20"/>
      <c r="E308" s="20"/>
      <c r="F308" s="24"/>
      <c r="J308" s="199"/>
    </row>
    <row r="309" spans="3:10" s="14" customFormat="1" ht="15" customHeight="1" x14ac:dyDescent="0.15">
      <c r="C309" s="20"/>
      <c r="D309" s="20"/>
      <c r="E309" s="20"/>
      <c r="F309" s="24"/>
      <c r="J309" s="199"/>
    </row>
    <row r="310" spans="3:10" s="14" customFormat="1" ht="15" customHeight="1" x14ac:dyDescent="0.15">
      <c r="C310" s="20"/>
      <c r="D310" s="20"/>
      <c r="E310" s="20"/>
      <c r="F310" s="24"/>
      <c r="J310" s="199"/>
    </row>
    <row r="311" spans="3:10" s="14" customFormat="1" ht="15" customHeight="1" x14ac:dyDescent="0.15">
      <c r="C311" s="20"/>
      <c r="D311" s="20"/>
      <c r="E311" s="20"/>
      <c r="F311" s="24"/>
      <c r="J311" s="199"/>
    </row>
    <row r="312" spans="3:10" s="14" customFormat="1" ht="15" customHeight="1" x14ac:dyDescent="0.15">
      <c r="C312" s="20"/>
      <c r="D312" s="20"/>
      <c r="E312" s="20"/>
      <c r="F312" s="24"/>
      <c r="J312" s="199"/>
    </row>
    <row r="313" spans="3:10" s="14" customFormat="1" ht="15" customHeight="1" x14ac:dyDescent="0.15">
      <c r="C313" s="20"/>
      <c r="D313" s="20"/>
      <c r="E313" s="20"/>
      <c r="F313" s="24"/>
      <c r="J313" s="199"/>
    </row>
    <row r="314" spans="3:10" s="14" customFormat="1" ht="15" customHeight="1" x14ac:dyDescent="0.15">
      <c r="C314" s="20"/>
      <c r="D314" s="20"/>
      <c r="E314" s="20"/>
      <c r="F314" s="24"/>
      <c r="J314" s="199"/>
    </row>
    <row r="315" spans="3:10" s="14" customFormat="1" ht="15" customHeight="1" x14ac:dyDescent="0.15">
      <c r="C315" s="20"/>
      <c r="D315" s="20"/>
      <c r="E315" s="20"/>
      <c r="F315" s="24"/>
      <c r="J315" s="199"/>
    </row>
    <row r="316" spans="3:10" s="14" customFormat="1" ht="15" customHeight="1" x14ac:dyDescent="0.15">
      <c r="C316" s="20"/>
      <c r="D316" s="20"/>
      <c r="E316" s="20"/>
      <c r="F316" s="24"/>
      <c r="J316" s="199"/>
    </row>
    <row r="317" spans="3:10" s="14" customFormat="1" ht="15" customHeight="1" x14ac:dyDescent="0.15">
      <c r="C317" s="20"/>
      <c r="D317" s="20"/>
      <c r="E317" s="20"/>
      <c r="F317" s="24"/>
      <c r="J317" s="199"/>
    </row>
    <row r="318" spans="3:10" s="14" customFormat="1" ht="15" customHeight="1" x14ac:dyDescent="0.15">
      <c r="C318" s="20"/>
      <c r="D318" s="20"/>
      <c r="E318" s="20"/>
      <c r="F318" s="24"/>
      <c r="J318" s="199"/>
    </row>
    <row r="319" spans="3:10" s="14" customFormat="1" ht="15" customHeight="1" x14ac:dyDescent="0.15">
      <c r="C319" s="20"/>
      <c r="D319" s="20"/>
      <c r="E319" s="20"/>
      <c r="F319" s="24"/>
      <c r="J319" s="199"/>
    </row>
    <row r="320" spans="3:10" s="14" customFormat="1" ht="15" customHeight="1" x14ac:dyDescent="0.15">
      <c r="C320" s="20"/>
      <c r="D320" s="20"/>
      <c r="E320" s="20"/>
      <c r="F320" s="24"/>
      <c r="J320" s="199"/>
    </row>
    <row r="321" spans="1:18" s="1" customFormat="1" ht="15" customHeight="1" x14ac:dyDescent="0.15">
      <c r="A321" s="14"/>
      <c r="B321" s="14"/>
      <c r="C321" s="20"/>
      <c r="D321" s="20"/>
      <c r="E321" s="20"/>
      <c r="F321" s="2"/>
      <c r="J321" s="200"/>
      <c r="R321" s="14"/>
    </row>
    <row r="322" spans="1:18" s="1" customFormat="1" ht="15" customHeight="1" x14ac:dyDescent="0.15">
      <c r="A322" s="14"/>
      <c r="B322" s="14"/>
      <c r="C322" s="20"/>
      <c r="D322" s="20"/>
      <c r="E322" s="20"/>
      <c r="F322" s="2"/>
      <c r="J322" s="200"/>
      <c r="R322" s="14"/>
    </row>
    <row r="323" spans="1:18" s="1" customFormat="1" ht="15" customHeight="1" x14ac:dyDescent="0.15">
      <c r="A323" s="14"/>
      <c r="B323" s="14"/>
      <c r="C323" s="20"/>
      <c r="D323" s="20"/>
      <c r="E323" s="20"/>
      <c r="F323" s="2"/>
      <c r="J323" s="200"/>
      <c r="R323" s="14"/>
    </row>
    <row r="324" spans="1:18" s="1" customFormat="1" ht="15" customHeight="1" x14ac:dyDescent="0.15">
      <c r="A324" s="14"/>
      <c r="B324" s="14"/>
      <c r="C324" s="20"/>
      <c r="D324" s="20"/>
      <c r="E324" s="20"/>
      <c r="F324" s="2"/>
      <c r="J324" s="200"/>
      <c r="R324" s="14"/>
    </row>
    <row r="325" spans="1:18" s="1" customFormat="1" ht="15" customHeight="1" x14ac:dyDescent="0.15">
      <c r="A325" s="14"/>
      <c r="B325" s="14"/>
      <c r="C325" s="20"/>
      <c r="D325" s="20"/>
      <c r="E325" s="20"/>
      <c r="F325" s="2"/>
      <c r="J325" s="200"/>
      <c r="R325" s="14"/>
    </row>
    <row r="326" spans="1:18" s="1" customFormat="1" ht="15" customHeight="1" x14ac:dyDescent="0.15">
      <c r="A326" s="14"/>
      <c r="B326" s="14"/>
      <c r="C326" s="20"/>
      <c r="D326" s="20"/>
      <c r="E326" s="20"/>
      <c r="F326" s="2"/>
      <c r="J326" s="200"/>
      <c r="R326" s="14"/>
    </row>
    <row r="327" spans="1:18" s="1" customFormat="1" ht="15" customHeight="1" x14ac:dyDescent="0.15">
      <c r="A327" s="14"/>
      <c r="B327" s="14"/>
      <c r="C327" s="20"/>
      <c r="D327" s="20"/>
      <c r="E327" s="20"/>
      <c r="F327" s="2"/>
      <c r="J327" s="200"/>
      <c r="R327" s="14"/>
    </row>
    <row r="328" spans="1:18" s="1" customFormat="1" ht="15" customHeight="1" x14ac:dyDescent="0.15">
      <c r="A328" s="14"/>
      <c r="B328" s="14"/>
      <c r="C328" s="20"/>
      <c r="D328" s="20"/>
      <c r="E328" s="20"/>
      <c r="F328" s="2"/>
      <c r="J328" s="200"/>
      <c r="R328" s="14"/>
    </row>
    <row r="329" spans="1:18" s="1" customFormat="1" ht="15" customHeight="1" x14ac:dyDescent="0.15">
      <c r="A329" s="14"/>
      <c r="B329" s="14"/>
      <c r="C329" s="20"/>
      <c r="D329" s="20"/>
      <c r="E329" s="20"/>
      <c r="F329" s="2"/>
      <c r="J329" s="200"/>
      <c r="R329" s="14"/>
    </row>
    <row r="330" spans="1:18" s="1" customFormat="1" ht="15" customHeight="1" x14ac:dyDescent="0.15">
      <c r="A330" s="14"/>
      <c r="B330" s="14"/>
      <c r="C330" s="20"/>
      <c r="D330" s="20"/>
      <c r="E330" s="20"/>
      <c r="F330" s="2"/>
      <c r="J330" s="200"/>
      <c r="R330" s="14"/>
    </row>
    <row r="331" spans="1:18" s="1" customFormat="1" ht="15" customHeight="1" x14ac:dyDescent="0.15">
      <c r="A331" s="14"/>
      <c r="B331" s="14"/>
      <c r="C331" s="20"/>
      <c r="D331" s="20"/>
      <c r="E331" s="20"/>
      <c r="F331" s="2"/>
      <c r="J331" s="200"/>
      <c r="R331" s="14"/>
    </row>
    <row r="332" spans="1:18" s="1" customFormat="1" ht="15" customHeight="1" x14ac:dyDescent="0.15">
      <c r="A332" s="14"/>
      <c r="B332" s="14"/>
      <c r="C332" s="20"/>
      <c r="D332" s="20"/>
      <c r="E332" s="20"/>
      <c r="F332" s="2"/>
      <c r="J332" s="200"/>
      <c r="R332" s="14"/>
    </row>
    <row r="333" spans="1:18" s="1" customFormat="1" ht="15" customHeight="1" x14ac:dyDescent="0.15">
      <c r="A333" s="14"/>
      <c r="B333" s="14"/>
      <c r="C333" s="20"/>
      <c r="D333" s="20"/>
      <c r="E333" s="20"/>
      <c r="F333" s="2"/>
      <c r="J333" s="200"/>
      <c r="R333" s="14"/>
    </row>
    <row r="334" spans="1:18" s="1" customFormat="1" ht="15" customHeight="1" x14ac:dyDescent="0.15">
      <c r="A334" s="14"/>
      <c r="B334" s="14"/>
      <c r="C334" s="20"/>
      <c r="D334" s="20"/>
      <c r="E334" s="20"/>
      <c r="F334" s="2"/>
      <c r="J334" s="200"/>
      <c r="R334" s="14"/>
    </row>
    <row r="335" spans="1:18" s="1" customFormat="1" ht="15" customHeight="1" x14ac:dyDescent="0.15">
      <c r="A335" s="14"/>
      <c r="B335" s="14"/>
      <c r="C335" s="20"/>
      <c r="D335" s="20"/>
      <c r="E335" s="20"/>
      <c r="F335" s="2"/>
      <c r="J335" s="200"/>
      <c r="R335" s="14"/>
    </row>
    <row r="336" spans="1:18" s="1" customFormat="1" ht="15" customHeight="1" x14ac:dyDescent="0.15">
      <c r="A336" s="14"/>
      <c r="B336" s="14"/>
      <c r="C336" s="20"/>
      <c r="D336" s="20"/>
      <c r="E336" s="20"/>
      <c r="F336" s="2"/>
      <c r="J336" s="200"/>
      <c r="R336" s="14"/>
    </row>
    <row r="337" spans="1:18" s="1" customFormat="1" ht="15" customHeight="1" x14ac:dyDescent="0.15">
      <c r="A337" s="14"/>
      <c r="B337" s="14"/>
      <c r="C337" s="20"/>
      <c r="D337" s="20"/>
      <c r="E337" s="20"/>
      <c r="F337" s="2"/>
      <c r="J337" s="200"/>
      <c r="R337" s="14"/>
    </row>
    <row r="338" spans="1:18" s="1" customFormat="1" ht="15" customHeight="1" x14ac:dyDescent="0.15">
      <c r="A338" s="14"/>
      <c r="B338" s="14"/>
      <c r="C338" s="20"/>
      <c r="D338" s="20"/>
      <c r="E338" s="20"/>
      <c r="F338" s="2"/>
      <c r="J338" s="200"/>
      <c r="R338" s="14"/>
    </row>
    <row r="339" spans="1:18" s="1" customFormat="1" ht="15" customHeight="1" x14ac:dyDescent="0.15">
      <c r="A339" s="14"/>
      <c r="B339" s="14"/>
      <c r="C339" s="20"/>
      <c r="D339" s="20"/>
      <c r="E339" s="20"/>
      <c r="F339" s="2"/>
      <c r="J339" s="200"/>
      <c r="R339" s="14"/>
    </row>
    <row r="340" spans="1:18" s="1" customFormat="1" ht="15" customHeight="1" x14ac:dyDescent="0.15">
      <c r="A340" s="14"/>
      <c r="B340" s="14"/>
      <c r="C340" s="20"/>
      <c r="D340" s="20"/>
      <c r="E340" s="20"/>
      <c r="F340" s="2"/>
      <c r="J340" s="200"/>
      <c r="R340" s="14"/>
    </row>
    <row r="341" spans="1:18" s="1" customFormat="1" ht="15" customHeight="1" x14ac:dyDescent="0.15">
      <c r="A341" s="14"/>
      <c r="B341" s="14"/>
      <c r="C341" s="20"/>
      <c r="D341" s="20"/>
      <c r="E341" s="20"/>
      <c r="F341" s="2"/>
      <c r="J341" s="200"/>
      <c r="R341" s="14"/>
    </row>
    <row r="342" spans="1:18" s="1" customFormat="1" ht="15" customHeight="1" x14ac:dyDescent="0.15">
      <c r="A342" s="14"/>
      <c r="B342" s="14"/>
      <c r="C342" s="20"/>
      <c r="D342" s="20"/>
      <c r="E342" s="20"/>
      <c r="F342" s="2"/>
      <c r="J342" s="200"/>
      <c r="R342" s="14"/>
    </row>
    <row r="343" spans="1:18" s="1" customFormat="1" ht="15" customHeight="1" x14ac:dyDescent="0.15">
      <c r="A343" s="14"/>
      <c r="B343" s="14"/>
      <c r="C343" s="20"/>
      <c r="D343" s="20"/>
      <c r="E343" s="20"/>
      <c r="F343" s="2"/>
      <c r="J343" s="200"/>
      <c r="R343" s="14"/>
    </row>
    <row r="344" spans="1:18" s="1" customFormat="1" ht="15" customHeight="1" x14ac:dyDescent="0.15">
      <c r="A344" s="14"/>
      <c r="B344" s="14"/>
      <c r="C344" s="20"/>
      <c r="D344" s="20"/>
      <c r="E344" s="20"/>
      <c r="F344" s="2"/>
      <c r="J344" s="200"/>
      <c r="R344" s="14"/>
    </row>
    <row r="345" spans="1:18" s="1" customFormat="1" ht="15" customHeight="1" x14ac:dyDescent="0.15">
      <c r="A345" s="14"/>
      <c r="B345" s="14"/>
      <c r="C345" s="20"/>
      <c r="D345" s="20"/>
      <c r="E345" s="20"/>
      <c r="F345" s="2"/>
      <c r="J345" s="200"/>
      <c r="R345" s="14"/>
    </row>
    <row r="346" spans="1:18" s="1" customFormat="1" ht="15" customHeight="1" x14ac:dyDescent="0.15">
      <c r="A346" s="14"/>
      <c r="B346" s="14"/>
      <c r="C346" s="20"/>
      <c r="D346" s="20"/>
      <c r="E346" s="20"/>
      <c r="F346" s="2"/>
      <c r="J346" s="200"/>
      <c r="R346" s="14"/>
    </row>
    <row r="347" spans="1:18" s="1" customFormat="1" ht="15" customHeight="1" x14ac:dyDescent="0.15">
      <c r="A347" s="14"/>
      <c r="B347" s="14"/>
      <c r="C347" s="20"/>
      <c r="D347" s="20"/>
      <c r="E347" s="20"/>
      <c r="F347" s="2"/>
      <c r="J347" s="200"/>
      <c r="R347" s="14"/>
    </row>
    <row r="348" spans="1:18" s="1" customFormat="1" ht="15" customHeight="1" x14ac:dyDescent="0.15">
      <c r="A348" s="14"/>
      <c r="B348" s="14"/>
      <c r="C348" s="20"/>
      <c r="D348" s="20"/>
      <c r="E348" s="20"/>
      <c r="F348" s="2"/>
      <c r="J348" s="200"/>
      <c r="R348" s="14"/>
    </row>
    <row r="349" spans="1:18" s="1" customFormat="1" ht="15" customHeight="1" x14ac:dyDescent="0.15">
      <c r="A349" s="14"/>
      <c r="B349" s="14"/>
      <c r="C349" s="20"/>
      <c r="D349" s="20"/>
      <c r="E349" s="20"/>
      <c r="F349" s="2"/>
      <c r="J349" s="200"/>
      <c r="R349" s="14"/>
    </row>
    <row r="350" spans="1:18" s="1" customFormat="1" ht="15" customHeight="1" x14ac:dyDescent="0.15">
      <c r="A350" s="14"/>
      <c r="B350" s="14"/>
      <c r="C350" s="20"/>
      <c r="D350" s="20"/>
      <c r="E350" s="20"/>
      <c r="F350" s="2"/>
      <c r="J350" s="200"/>
      <c r="R350" s="14"/>
    </row>
    <row r="351" spans="1:18" s="1" customFormat="1" ht="15" customHeight="1" x14ac:dyDescent="0.15">
      <c r="A351" s="14"/>
      <c r="B351" s="14"/>
      <c r="C351" s="20"/>
      <c r="D351" s="20"/>
      <c r="E351" s="20"/>
      <c r="F351" s="2"/>
      <c r="J351" s="200"/>
      <c r="R351" s="14"/>
    </row>
  </sheetData>
  <mergeCells count="186">
    <mergeCell ref="E119:E121"/>
    <mergeCell ref="F119:F121"/>
    <mergeCell ref="G119:G121"/>
    <mergeCell ref="H119:H121"/>
    <mergeCell ref="J59:P59"/>
    <mergeCell ref="J60:P60"/>
    <mergeCell ref="G85:G93"/>
    <mergeCell ref="H45:H46"/>
    <mergeCell ref="H47:H48"/>
    <mergeCell ref="H49:H50"/>
    <mergeCell ref="I103:R104"/>
    <mergeCell ref="E51:E63"/>
    <mergeCell ref="E64:E84"/>
    <mergeCell ref="E85:E93"/>
    <mergeCell ref="E115:E118"/>
    <mergeCell ref="E105:E106"/>
    <mergeCell ref="E107:E109"/>
    <mergeCell ref="E110:E114"/>
    <mergeCell ref="G122:G123"/>
    <mergeCell ref="F122:F123"/>
    <mergeCell ref="H51:H63"/>
    <mergeCell ref="H64:H84"/>
    <mergeCell ref="H85:H93"/>
    <mergeCell ref="H94:H97"/>
    <mergeCell ref="H98:H101"/>
    <mergeCell ref="H105:H106"/>
    <mergeCell ref="H107:H109"/>
    <mergeCell ref="H110:H114"/>
    <mergeCell ref="H115:H118"/>
    <mergeCell ref="H122:H123"/>
    <mergeCell ref="G110:G114"/>
    <mergeCell ref="G115:G118"/>
    <mergeCell ref="F51:F63"/>
    <mergeCell ref="F64:F84"/>
    <mergeCell ref="F85:F93"/>
    <mergeCell ref="F107:F109"/>
    <mergeCell ref="F110:F114"/>
    <mergeCell ref="F115:F118"/>
    <mergeCell ref="F105:F106"/>
    <mergeCell ref="F98:F101"/>
    <mergeCell ref="E124:E125"/>
    <mergeCell ref="F124:F125"/>
    <mergeCell ref="E170:E171"/>
    <mergeCell ref="F170:F171"/>
    <mergeCell ref="E146:E169"/>
    <mergeCell ref="F146:F169"/>
    <mergeCell ref="I144:R145"/>
    <mergeCell ref="G124:G125"/>
    <mergeCell ref="G146:G169"/>
    <mergeCell ref="G170:G171"/>
    <mergeCell ref="H124:H125"/>
    <mergeCell ref="H126:H142"/>
    <mergeCell ref="H146:H169"/>
    <mergeCell ref="H170:H171"/>
    <mergeCell ref="D146:D169"/>
    <mergeCell ref="D110:D114"/>
    <mergeCell ref="C115:C118"/>
    <mergeCell ref="D115:D118"/>
    <mergeCell ref="C51:C63"/>
    <mergeCell ref="D51:D63"/>
    <mergeCell ref="C64:C84"/>
    <mergeCell ref="D64:D84"/>
    <mergeCell ref="C85:C93"/>
    <mergeCell ref="D85:D93"/>
    <mergeCell ref="C94:C97"/>
    <mergeCell ref="D94:D97"/>
    <mergeCell ref="C98:C101"/>
    <mergeCell ref="D98:D101"/>
    <mergeCell ref="C119:C121"/>
    <mergeCell ref="D119:D121"/>
    <mergeCell ref="D170:D171"/>
    <mergeCell ref="C170:C171"/>
    <mergeCell ref="A144:A145"/>
    <mergeCell ref="B144:B145"/>
    <mergeCell ref="C144:C145"/>
    <mergeCell ref="D144:D145"/>
    <mergeCell ref="A3:A4"/>
    <mergeCell ref="B3:B4"/>
    <mergeCell ref="C3:C4"/>
    <mergeCell ref="D3:D4"/>
    <mergeCell ref="A5:A6"/>
    <mergeCell ref="B5:B6"/>
    <mergeCell ref="C5:C6"/>
    <mergeCell ref="A11:A12"/>
    <mergeCell ref="B11:B12"/>
    <mergeCell ref="C11:C12"/>
    <mergeCell ref="A9:A10"/>
    <mergeCell ref="A7:A8"/>
    <mergeCell ref="B7:B8"/>
    <mergeCell ref="C7:C8"/>
    <mergeCell ref="A43:A44"/>
    <mergeCell ref="C126:C142"/>
    <mergeCell ref="D126:D142"/>
    <mergeCell ref="C146:C169"/>
    <mergeCell ref="A126:A127"/>
    <mergeCell ref="B126:B127"/>
    <mergeCell ref="A45:A46"/>
    <mergeCell ref="B49:B50"/>
    <mergeCell ref="A124:A125"/>
    <mergeCell ref="B105:B106"/>
    <mergeCell ref="A103:A104"/>
    <mergeCell ref="B103:B104"/>
    <mergeCell ref="A122:A123"/>
    <mergeCell ref="B124:B125"/>
    <mergeCell ref="D43:D44"/>
    <mergeCell ref="C15:C16"/>
    <mergeCell ref="C9:C10"/>
    <mergeCell ref="C13:C14"/>
    <mergeCell ref="E5:E6"/>
    <mergeCell ref="F5:F6"/>
    <mergeCell ref="E7:E8"/>
    <mergeCell ref="F7:F8"/>
    <mergeCell ref="E9:E10"/>
    <mergeCell ref="F9:F10"/>
    <mergeCell ref="E11:E12"/>
    <mergeCell ref="F11:F12"/>
    <mergeCell ref="E13:E14"/>
    <mergeCell ref="E15:E16"/>
    <mergeCell ref="F15:F16"/>
    <mergeCell ref="E17:E18"/>
    <mergeCell ref="F17:F18"/>
    <mergeCell ref="E43:E44"/>
    <mergeCell ref="F43:F44"/>
    <mergeCell ref="I43:R44"/>
    <mergeCell ref="D103:D104"/>
    <mergeCell ref="C107:C109"/>
    <mergeCell ref="D107:D109"/>
    <mergeCell ref="C110:C114"/>
    <mergeCell ref="A1:R1"/>
    <mergeCell ref="D9:D10"/>
    <mergeCell ref="D11:D12"/>
    <mergeCell ref="C103:C104"/>
    <mergeCell ref="D13:D14"/>
    <mergeCell ref="D15:D16"/>
    <mergeCell ref="B43:B44"/>
    <mergeCell ref="I3:R4"/>
    <mergeCell ref="B9:B10"/>
    <mergeCell ref="A15:A16"/>
    <mergeCell ref="A47:A48"/>
    <mergeCell ref="B13:B14"/>
    <mergeCell ref="B15:B16"/>
    <mergeCell ref="E94:E97"/>
    <mergeCell ref="F94:F97"/>
    <mergeCell ref="E3:E4"/>
    <mergeCell ref="F3:F4"/>
    <mergeCell ref="C43:C44"/>
    <mergeCell ref="F13:F14"/>
    <mergeCell ref="G5:G6"/>
    <mergeCell ref="G7:G8"/>
    <mergeCell ref="G9:G10"/>
    <mergeCell ref="G11:G12"/>
    <mergeCell ref="G13:G14"/>
    <mergeCell ref="G15:G16"/>
    <mergeCell ref="G17:G18"/>
    <mergeCell ref="G3:H3"/>
    <mergeCell ref="H5:H6"/>
    <mergeCell ref="H7:H8"/>
    <mergeCell ref="H9:H10"/>
    <mergeCell ref="H11:H12"/>
    <mergeCell ref="H13:H14"/>
    <mergeCell ref="H15:H16"/>
    <mergeCell ref="H17:H18"/>
    <mergeCell ref="G43:H43"/>
    <mergeCell ref="E103:E104"/>
    <mergeCell ref="F103:F104"/>
    <mergeCell ref="G103:H103"/>
    <mergeCell ref="E144:E145"/>
    <mergeCell ref="F144:F145"/>
    <mergeCell ref="G144:H144"/>
    <mergeCell ref="E45:E46"/>
    <mergeCell ref="E47:E48"/>
    <mergeCell ref="E49:E50"/>
    <mergeCell ref="F49:F50"/>
    <mergeCell ref="F47:F48"/>
    <mergeCell ref="F45:F46"/>
    <mergeCell ref="E122:E123"/>
    <mergeCell ref="G45:G46"/>
    <mergeCell ref="G47:G48"/>
    <mergeCell ref="G49:G50"/>
    <mergeCell ref="G51:G63"/>
    <mergeCell ref="G64:G84"/>
    <mergeCell ref="G94:G97"/>
    <mergeCell ref="G98:G101"/>
    <mergeCell ref="G105:G106"/>
    <mergeCell ref="G107:G109"/>
    <mergeCell ref="E98:E101"/>
  </mergeCells>
  <phoneticPr fontId="3" type="noConversion"/>
  <printOptions horizontalCentered="1"/>
  <pageMargins left="0" right="0" top="0.31496062992125984" bottom="0.31496062992125984" header="0.19685039370078741" footer="3.937007874015748E-2"/>
  <pageSetup paperSize="9" scale="75" fitToHeight="30" orientation="landscape" r:id="rId1"/>
  <headerFooter alignWithMargins="0">
    <oddFooter>&amp;C&amp;P</oddFooter>
  </headerFooter>
  <rowBreaks count="3" manualBreakCount="3">
    <brk id="41" max="17" man="1"/>
    <brk id="101" max="17" man="1"/>
    <brk id="142" max="1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2018년 총괄표최종제출본</vt:lpstr>
      <vt:lpstr>2018년 활동보조 예산서</vt:lpstr>
      <vt:lpstr>'2018년 총괄표최종제출본'!Print_Area</vt:lpstr>
      <vt:lpstr>'2018년 활동보조 예산서'!Print_Area</vt:lpstr>
      <vt:lpstr>'2018년 활동보조 예산서'!Print_Titles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최지영</dc:creator>
  <cp:lastModifiedBy>윤영지</cp:lastModifiedBy>
  <cp:lastPrinted>2019-02-26T05:28:30Z</cp:lastPrinted>
  <dcterms:created xsi:type="dcterms:W3CDTF">2014-12-26T13:30:06Z</dcterms:created>
  <dcterms:modified xsi:type="dcterms:W3CDTF">2019-03-26T07:11:03Z</dcterms:modified>
</cp:coreProperties>
</file>